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.win.frb.org\E1\Accounts\J-L\e1axj02\My Documents\A My Work Fed\Banking Group\Resolution\QR\"/>
    </mc:Choice>
  </mc:AlternateContent>
  <bookViews>
    <workbookView xWindow="480" yWindow="0" windowWidth="12555" windowHeight="5940" tabRatio="602"/>
  </bookViews>
  <sheets>
    <sheet name="Indicators 2015" sheetId="18" r:id="rId1"/>
  </sheets>
  <calcPr calcId="162913"/>
</workbook>
</file>

<file path=xl/calcChain.xml><?xml version="1.0" encoding="utf-8"?>
<calcChain xmlns="http://schemas.openxmlformats.org/spreadsheetml/2006/main">
  <c r="BU93" i="18" l="1"/>
  <c r="BW93" i="18"/>
  <c r="BX93" i="18"/>
  <c r="BY93" i="18"/>
  <c r="BZ93" i="18"/>
  <c r="CA93" i="18"/>
  <c r="CB93" i="18"/>
  <c r="CC93" i="18"/>
  <c r="CD93" i="18"/>
  <c r="CE93" i="18"/>
  <c r="CF93" i="18"/>
  <c r="CG93" i="18"/>
  <c r="CH93" i="18"/>
  <c r="DX5" i="18" l="1"/>
  <c r="DX6" i="18"/>
  <c r="DX7" i="18"/>
  <c r="DX8" i="18"/>
  <c r="DX9" i="18"/>
  <c r="DX10" i="18"/>
  <c r="DX11" i="18"/>
  <c r="DX12" i="18"/>
  <c r="DX13" i="18"/>
  <c r="DX14" i="18"/>
  <c r="DX15" i="18"/>
  <c r="DX16" i="18"/>
  <c r="DX17" i="18"/>
  <c r="DX18" i="18"/>
  <c r="DX19" i="18"/>
  <c r="DX20" i="18"/>
  <c r="DX21" i="18"/>
  <c r="DX22" i="18"/>
  <c r="DX23" i="18"/>
  <c r="DX24" i="18"/>
  <c r="DX25" i="18"/>
  <c r="DX26" i="18"/>
  <c r="DX27" i="18"/>
  <c r="DX28" i="18"/>
  <c r="DX29" i="18"/>
  <c r="DX30" i="18"/>
  <c r="DX31" i="18"/>
  <c r="DX32" i="18"/>
  <c r="DX33" i="18"/>
  <c r="DX34" i="18"/>
  <c r="DX35" i="18"/>
  <c r="DX36" i="18"/>
  <c r="DX4" i="18"/>
  <c r="DO4" i="18"/>
  <c r="DP4" i="18"/>
  <c r="DQ4" i="18"/>
  <c r="DR4" i="18"/>
  <c r="DS4" i="18"/>
  <c r="DT4" i="18"/>
  <c r="DU4" i="18"/>
  <c r="DV4" i="18"/>
  <c r="DW4" i="18"/>
  <c r="DO5" i="18"/>
  <c r="DP5" i="18"/>
  <c r="DQ5" i="18"/>
  <c r="DR5" i="18"/>
  <c r="DS5" i="18"/>
  <c r="DT5" i="18"/>
  <c r="DU5" i="18"/>
  <c r="DV5" i="18"/>
  <c r="DW5" i="18"/>
  <c r="DO6" i="18"/>
  <c r="DP6" i="18"/>
  <c r="DQ6" i="18"/>
  <c r="DR6" i="18"/>
  <c r="DS6" i="18"/>
  <c r="DT6" i="18"/>
  <c r="DU6" i="18"/>
  <c r="DV6" i="18"/>
  <c r="DW6" i="18"/>
  <c r="DO7" i="18"/>
  <c r="DP7" i="18"/>
  <c r="DQ7" i="18"/>
  <c r="DR7" i="18"/>
  <c r="DS7" i="18"/>
  <c r="DT7" i="18"/>
  <c r="DU7" i="18"/>
  <c r="DV7" i="18"/>
  <c r="DW7" i="18"/>
  <c r="DO8" i="18"/>
  <c r="DP8" i="18"/>
  <c r="DQ8" i="18"/>
  <c r="DR8" i="18"/>
  <c r="DS8" i="18"/>
  <c r="DT8" i="18"/>
  <c r="DU8" i="18"/>
  <c r="DV8" i="18"/>
  <c r="DW8" i="18"/>
  <c r="DO9" i="18"/>
  <c r="DP9" i="18"/>
  <c r="DQ9" i="18"/>
  <c r="DR9" i="18"/>
  <c r="DS9" i="18"/>
  <c r="DT9" i="18"/>
  <c r="DU9" i="18"/>
  <c r="DV9" i="18"/>
  <c r="DW9" i="18"/>
  <c r="DO10" i="18"/>
  <c r="DP10" i="18"/>
  <c r="DQ10" i="18"/>
  <c r="DR10" i="18"/>
  <c r="DS10" i="18"/>
  <c r="DT10" i="18"/>
  <c r="DU10" i="18"/>
  <c r="DV10" i="18"/>
  <c r="DW10" i="18"/>
  <c r="DO11" i="18"/>
  <c r="DP11" i="18"/>
  <c r="DQ11" i="18"/>
  <c r="DR11" i="18"/>
  <c r="DS11" i="18"/>
  <c r="DT11" i="18"/>
  <c r="DU11" i="18"/>
  <c r="DV11" i="18"/>
  <c r="DW11" i="18"/>
  <c r="DO12" i="18"/>
  <c r="DP12" i="18"/>
  <c r="DQ12" i="18"/>
  <c r="DR12" i="18"/>
  <c r="DS12" i="18"/>
  <c r="DT12" i="18"/>
  <c r="DU12" i="18"/>
  <c r="DV12" i="18"/>
  <c r="DW12" i="18"/>
  <c r="DO13" i="18"/>
  <c r="DP13" i="18"/>
  <c r="DQ13" i="18"/>
  <c r="DR13" i="18"/>
  <c r="DS13" i="18"/>
  <c r="DT13" i="18"/>
  <c r="DU13" i="18"/>
  <c r="DV13" i="18"/>
  <c r="DW13" i="18"/>
  <c r="DO14" i="18"/>
  <c r="DP14" i="18"/>
  <c r="DQ14" i="18"/>
  <c r="DR14" i="18"/>
  <c r="DS14" i="18"/>
  <c r="DT14" i="18"/>
  <c r="DU14" i="18"/>
  <c r="DV14" i="18"/>
  <c r="DW14" i="18"/>
  <c r="DO15" i="18"/>
  <c r="DP15" i="18"/>
  <c r="DQ15" i="18"/>
  <c r="DR15" i="18"/>
  <c r="DS15" i="18"/>
  <c r="DT15" i="18"/>
  <c r="DU15" i="18"/>
  <c r="DV15" i="18"/>
  <c r="DW15" i="18"/>
  <c r="DO16" i="18"/>
  <c r="DP16" i="18"/>
  <c r="DQ16" i="18"/>
  <c r="DR16" i="18"/>
  <c r="DS16" i="18"/>
  <c r="DT16" i="18"/>
  <c r="DU16" i="18"/>
  <c r="DV16" i="18"/>
  <c r="DW16" i="18"/>
  <c r="DO17" i="18"/>
  <c r="DP17" i="18"/>
  <c r="DQ17" i="18"/>
  <c r="DR17" i="18"/>
  <c r="DS17" i="18"/>
  <c r="DT17" i="18"/>
  <c r="DU17" i="18"/>
  <c r="DV17" i="18"/>
  <c r="DW17" i="18"/>
  <c r="DO18" i="18"/>
  <c r="DP18" i="18"/>
  <c r="DQ18" i="18"/>
  <c r="DR18" i="18"/>
  <c r="DS18" i="18"/>
  <c r="DT18" i="18"/>
  <c r="DU18" i="18"/>
  <c r="DV18" i="18"/>
  <c r="DW18" i="18"/>
  <c r="DO19" i="18"/>
  <c r="DP19" i="18"/>
  <c r="DQ19" i="18"/>
  <c r="DR19" i="18"/>
  <c r="DS19" i="18"/>
  <c r="DT19" i="18"/>
  <c r="DU19" i="18"/>
  <c r="DV19" i="18"/>
  <c r="DW19" i="18"/>
  <c r="DO20" i="18"/>
  <c r="DP20" i="18"/>
  <c r="DQ20" i="18"/>
  <c r="DR20" i="18"/>
  <c r="DS20" i="18"/>
  <c r="DT20" i="18"/>
  <c r="DU20" i="18"/>
  <c r="DV20" i="18"/>
  <c r="DW20" i="18"/>
  <c r="DO21" i="18"/>
  <c r="DP21" i="18"/>
  <c r="DQ21" i="18"/>
  <c r="DR21" i="18"/>
  <c r="DS21" i="18"/>
  <c r="DT21" i="18"/>
  <c r="DU21" i="18"/>
  <c r="DV21" i="18"/>
  <c r="DW21" i="18"/>
  <c r="DO22" i="18"/>
  <c r="DP22" i="18"/>
  <c r="DQ22" i="18"/>
  <c r="DR22" i="18"/>
  <c r="DS22" i="18"/>
  <c r="DT22" i="18"/>
  <c r="DU22" i="18"/>
  <c r="DV22" i="18"/>
  <c r="DW22" i="18"/>
  <c r="DO23" i="18"/>
  <c r="DP23" i="18"/>
  <c r="DQ23" i="18"/>
  <c r="DR23" i="18"/>
  <c r="DS23" i="18"/>
  <c r="DT23" i="18"/>
  <c r="DU23" i="18"/>
  <c r="DV23" i="18"/>
  <c r="DW23" i="18"/>
  <c r="DO24" i="18"/>
  <c r="DP24" i="18"/>
  <c r="DQ24" i="18"/>
  <c r="DR24" i="18"/>
  <c r="DS24" i="18"/>
  <c r="DT24" i="18"/>
  <c r="DU24" i="18"/>
  <c r="DV24" i="18"/>
  <c r="DW24" i="18"/>
  <c r="DO25" i="18"/>
  <c r="DP25" i="18"/>
  <c r="DQ25" i="18"/>
  <c r="DR25" i="18"/>
  <c r="DS25" i="18"/>
  <c r="DT25" i="18"/>
  <c r="DU25" i="18"/>
  <c r="DV25" i="18"/>
  <c r="DW25" i="18"/>
  <c r="DO26" i="18"/>
  <c r="DP26" i="18"/>
  <c r="DQ26" i="18"/>
  <c r="DR26" i="18"/>
  <c r="DS26" i="18"/>
  <c r="DT26" i="18"/>
  <c r="DU26" i="18"/>
  <c r="DV26" i="18"/>
  <c r="DW26" i="18"/>
  <c r="DO27" i="18"/>
  <c r="DP27" i="18"/>
  <c r="DQ27" i="18"/>
  <c r="DR27" i="18"/>
  <c r="DS27" i="18"/>
  <c r="DT27" i="18"/>
  <c r="DU27" i="18"/>
  <c r="DV27" i="18"/>
  <c r="DW27" i="18"/>
  <c r="DO28" i="18"/>
  <c r="DP28" i="18"/>
  <c r="DQ28" i="18"/>
  <c r="DR28" i="18"/>
  <c r="DS28" i="18"/>
  <c r="DT28" i="18"/>
  <c r="DU28" i="18"/>
  <c r="DV28" i="18"/>
  <c r="DW28" i="18"/>
  <c r="DO29" i="18"/>
  <c r="DP29" i="18"/>
  <c r="DQ29" i="18"/>
  <c r="DR29" i="18"/>
  <c r="DS29" i="18"/>
  <c r="DT29" i="18"/>
  <c r="DU29" i="18"/>
  <c r="DV29" i="18"/>
  <c r="DW29" i="18"/>
  <c r="DO30" i="18"/>
  <c r="DP30" i="18"/>
  <c r="DQ30" i="18"/>
  <c r="DR30" i="18"/>
  <c r="DS30" i="18"/>
  <c r="DT30" i="18"/>
  <c r="DU30" i="18"/>
  <c r="DV30" i="18"/>
  <c r="DW30" i="18"/>
  <c r="DO31" i="18"/>
  <c r="DP31" i="18"/>
  <c r="DQ31" i="18"/>
  <c r="DR31" i="18"/>
  <c r="DS31" i="18"/>
  <c r="DT31" i="18"/>
  <c r="DU31" i="18"/>
  <c r="DV31" i="18"/>
  <c r="DW31" i="18"/>
  <c r="DO32" i="18"/>
  <c r="DP32" i="18"/>
  <c r="DQ32" i="18"/>
  <c r="DR32" i="18"/>
  <c r="DS32" i="18"/>
  <c r="DT32" i="18"/>
  <c r="DU32" i="18"/>
  <c r="DV32" i="18"/>
  <c r="DW32" i="18"/>
  <c r="DO33" i="18"/>
  <c r="DP33" i="18"/>
  <c r="DQ33" i="18"/>
  <c r="DR33" i="18"/>
  <c r="DS33" i="18"/>
  <c r="DT33" i="18"/>
  <c r="DU33" i="18"/>
  <c r="DV33" i="18"/>
  <c r="DW33" i="18"/>
  <c r="DO34" i="18"/>
  <c r="DP34" i="18"/>
  <c r="DQ34" i="18"/>
  <c r="DR34" i="18"/>
  <c r="DS34" i="18"/>
  <c r="DT34" i="18"/>
  <c r="DU34" i="18"/>
  <c r="DV34" i="18"/>
  <c r="DW34" i="18"/>
  <c r="DO35" i="18"/>
  <c r="DP35" i="18"/>
  <c r="DQ35" i="18"/>
  <c r="DR35" i="18"/>
  <c r="DS35" i="18"/>
  <c r="DT35" i="18"/>
  <c r="DU35" i="18"/>
  <c r="DV35" i="18"/>
  <c r="DW35" i="18"/>
  <c r="DO36" i="18"/>
  <c r="DP36" i="18"/>
  <c r="DQ36" i="18"/>
  <c r="DR36" i="18"/>
  <c r="DS36" i="18"/>
  <c r="DT36" i="18"/>
  <c r="DU36" i="18"/>
  <c r="DV36" i="18"/>
  <c r="DW36" i="18"/>
  <c r="DN5" i="18"/>
  <c r="DN6" i="18"/>
  <c r="DN7" i="18"/>
  <c r="DN8" i="18"/>
  <c r="DN9" i="18"/>
  <c r="DN10" i="18"/>
  <c r="DN11" i="18"/>
  <c r="DN12" i="18"/>
  <c r="DN13" i="18"/>
  <c r="DN14" i="18"/>
  <c r="DN15" i="18"/>
  <c r="DN16" i="18"/>
  <c r="DN17" i="18"/>
  <c r="DN18" i="18"/>
  <c r="DN19" i="18"/>
  <c r="DN20" i="18"/>
  <c r="DN21" i="18"/>
  <c r="DN22" i="18"/>
  <c r="DN23" i="18"/>
  <c r="DN24" i="18"/>
  <c r="DN25" i="18"/>
  <c r="DN26" i="18"/>
  <c r="DN27" i="18"/>
  <c r="DN28" i="18"/>
  <c r="DN29" i="18"/>
  <c r="DN30" i="18"/>
  <c r="DN31" i="18"/>
  <c r="DN32" i="18"/>
  <c r="DN33" i="18"/>
  <c r="DN34" i="18"/>
  <c r="DN35" i="18"/>
  <c r="DN36" i="18"/>
  <c r="DN4" i="18"/>
  <c r="F16" i="18" l="1"/>
  <c r="D17" i="18"/>
  <c r="C17" i="18"/>
  <c r="L14" i="18" l="1"/>
  <c r="K14" i="18"/>
  <c r="J14" i="18"/>
  <c r="G14" i="18"/>
  <c r="D14" i="18"/>
  <c r="C14" i="18"/>
  <c r="CJ37" i="18" l="1"/>
  <c r="EB37" i="18"/>
  <c r="BW37" i="18"/>
  <c r="BX37" i="18"/>
  <c r="AZ37" i="18" s="1"/>
  <c r="BY37" i="18"/>
  <c r="BZ37" i="18"/>
  <c r="CA37" i="18"/>
  <c r="CB37" i="18"/>
  <c r="CC37" i="18"/>
  <c r="CD37" i="18"/>
  <c r="CE37" i="18"/>
  <c r="CF37" i="18"/>
  <c r="BU37" i="18"/>
  <c r="BH37" i="18"/>
  <c r="BI37" i="18"/>
  <c r="BJ37" i="18"/>
  <c r="BK37" i="18"/>
  <c r="BL37" i="18"/>
  <c r="BM37" i="18"/>
  <c r="BN37" i="18"/>
  <c r="BO37" i="18"/>
  <c r="BP37" i="18"/>
  <c r="BQ37" i="18"/>
  <c r="BG5" i="18"/>
  <c r="BG6" i="18"/>
  <c r="BG7" i="18"/>
  <c r="BG8" i="18"/>
  <c r="BG9" i="18"/>
  <c r="BG10" i="18"/>
  <c r="BG11" i="18"/>
  <c r="BG12" i="18"/>
  <c r="BG13" i="18"/>
  <c r="BG14" i="18"/>
  <c r="BG15" i="18"/>
  <c r="BG16" i="18"/>
  <c r="BG17" i="18"/>
  <c r="BG18" i="18"/>
  <c r="BG19" i="18"/>
  <c r="BG20" i="18"/>
  <c r="BG21" i="18"/>
  <c r="BG22" i="18"/>
  <c r="BG23" i="18"/>
  <c r="BG24" i="18"/>
  <c r="BG25" i="18"/>
  <c r="BG26" i="18"/>
  <c r="BG27" i="18"/>
  <c r="BG28" i="18"/>
  <c r="BG29" i="18"/>
  <c r="BG30" i="18"/>
  <c r="BG31" i="18"/>
  <c r="BG32" i="18"/>
  <c r="BG33" i="18"/>
  <c r="BG34" i="18"/>
  <c r="BG35" i="18"/>
  <c r="BG36" i="18"/>
  <c r="BG37" i="18"/>
  <c r="BG4" i="18"/>
  <c r="AF37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4" i="18"/>
  <c r="P37" i="18"/>
  <c r="AY5" i="18"/>
  <c r="AY6" i="18"/>
  <c r="AY7" i="18"/>
  <c r="AY8" i="18"/>
  <c r="AY9" i="18"/>
  <c r="AY10" i="18"/>
  <c r="AY11" i="18"/>
  <c r="AY12" i="18"/>
  <c r="AY13" i="18"/>
  <c r="AY14" i="18"/>
  <c r="AY15" i="18"/>
  <c r="AY16" i="18"/>
  <c r="AY17" i="18"/>
  <c r="AY18" i="18"/>
  <c r="AY19" i="18"/>
  <c r="AY20" i="18"/>
  <c r="AY21" i="18"/>
  <c r="AY22" i="18"/>
  <c r="AY23" i="18"/>
  <c r="AY24" i="18"/>
  <c r="AY25" i="18"/>
  <c r="AY26" i="18"/>
  <c r="AY27" i="18"/>
  <c r="AY28" i="18"/>
  <c r="AY29" i="18"/>
  <c r="AY30" i="18"/>
  <c r="AY31" i="18"/>
  <c r="AY32" i="18"/>
  <c r="AY33" i="18"/>
  <c r="AY34" i="18"/>
  <c r="AY35" i="18"/>
  <c r="AY36" i="18"/>
  <c r="AY37" i="18"/>
  <c r="AY4" i="18"/>
  <c r="BH93" i="18"/>
  <c r="BI93" i="18"/>
  <c r="BJ93" i="18"/>
  <c r="BK93" i="18"/>
  <c r="BL93" i="18"/>
  <c r="BM93" i="18"/>
  <c r="BN93" i="18"/>
  <c r="BO93" i="18"/>
  <c r="BP93" i="18"/>
  <c r="BQ93" i="18"/>
  <c r="BR93" i="18"/>
  <c r="BS93" i="18"/>
  <c r="BG62" i="18"/>
  <c r="BG63" i="18"/>
  <c r="BG64" i="18"/>
  <c r="BG65" i="18"/>
  <c r="BG66" i="18"/>
  <c r="BG67" i="18"/>
  <c r="BG68" i="18"/>
  <c r="BG69" i="18"/>
  <c r="BG70" i="18"/>
  <c r="BG71" i="18"/>
  <c r="BG72" i="18"/>
  <c r="BG73" i="18"/>
  <c r="BG74" i="18"/>
  <c r="BG75" i="18"/>
  <c r="BG76" i="18"/>
  <c r="BG77" i="18"/>
  <c r="BG78" i="18"/>
  <c r="BG79" i="18"/>
  <c r="BG80" i="18"/>
  <c r="BG81" i="18"/>
  <c r="BG82" i="18"/>
  <c r="BG83" i="18"/>
  <c r="BG84" i="18"/>
  <c r="BG85" i="18"/>
  <c r="BG86" i="18"/>
  <c r="BG87" i="18"/>
  <c r="BG88" i="18"/>
  <c r="BG89" i="18"/>
  <c r="BG90" i="18"/>
  <c r="BG91" i="18"/>
  <c r="BG92" i="18"/>
  <c r="BG93" i="18"/>
  <c r="BG61" i="18"/>
  <c r="BG60" i="18"/>
  <c r="D22" i="18"/>
  <c r="BA5" i="18" l="1"/>
  <c r="BA9" i="18"/>
  <c r="BA13" i="18"/>
  <c r="BA17" i="18"/>
  <c r="BA21" i="18"/>
  <c r="BA25" i="18"/>
  <c r="BA29" i="18"/>
  <c r="BA33" i="18"/>
  <c r="BA37" i="18"/>
  <c r="BA6" i="18"/>
  <c r="BA10" i="18"/>
  <c r="BA14" i="18"/>
  <c r="BA18" i="18"/>
  <c r="BA22" i="18"/>
  <c r="BA26" i="18"/>
  <c r="BA30" i="18"/>
  <c r="BA34" i="18"/>
  <c r="BA4" i="18"/>
  <c r="BA11" i="18"/>
  <c r="BA19" i="18"/>
  <c r="BA27" i="18"/>
  <c r="BA35" i="18"/>
  <c r="BA7" i="18"/>
  <c r="BA8" i="18"/>
  <c r="BA12" i="18"/>
  <c r="BA16" i="18"/>
  <c r="BA20" i="18"/>
  <c r="BA24" i="18"/>
  <c r="BA28" i="18"/>
  <c r="BA32" i="18"/>
  <c r="BA36" i="18"/>
  <c r="BA15" i="18"/>
  <c r="BA23" i="18"/>
  <c r="BA31" i="18"/>
  <c r="AW37" i="18"/>
  <c r="AI37" i="18"/>
  <c r="AE37" i="18"/>
  <c r="AT37" i="18"/>
  <c r="AM37" i="18"/>
  <c r="AD37" i="18"/>
  <c r="Y37" i="18"/>
  <c r="AP37" i="18"/>
  <c r="AB37" i="18"/>
  <c r="H14" i="18"/>
  <c r="H17" i="18"/>
  <c r="H16" i="18"/>
  <c r="CO37" i="18" l="1"/>
  <c r="CR37" i="18"/>
  <c r="CV37" i="18"/>
  <c r="CL37" i="18"/>
  <c r="CP37" i="18"/>
  <c r="CM37" i="18"/>
  <c r="CQ37" i="18"/>
  <c r="CN37" i="18"/>
  <c r="BU92" i="18"/>
  <c r="BS92" i="18"/>
  <c r="BR92" i="18"/>
  <c r="BQ92" i="18"/>
  <c r="BP92" i="18"/>
  <c r="BO92" i="18"/>
  <c r="BN92" i="18"/>
  <c r="BM92" i="18"/>
  <c r="BJ36" i="18" s="1"/>
  <c r="BL92" i="18"/>
  <c r="BK92" i="18"/>
  <c r="BJ92" i="18"/>
  <c r="BI92" i="18"/>
  <c r="BI36" i="18" s="1"/>
  <c r="BH92" i="18"/>
  <c r="BH36" i="18" s="1"/>
  <c r="BU91" i="18"/>
  <c r="BS91" i="18"/>
  <c r="BR91" i="18"/>
  <c r="BL35" i="18" s="1"/>
  <c r="BQ91" i="18"/>
  <c r="BK35" i="18" s="1"/>
  <c r="BP91" i="18"/>
  <c r="BO91" i="18"/>
  <c r="BN91" i="18"/>
  <c r="BM91" i="18"/>
  <c r="BL91" i="18"/>
  <c r="BK91" i="18"/>
  <c r="BJ91" i="18"/>
  <c r="BI91" i="18"/>
  <c r="BH91" i="18"/>
  <c r="BU90" i="18"/>
  <c r="BS90" i="18"/>
  <c r="BL34" i="18" s="1"/>
  <c r="BR90" i="18"/>
  <c r="BQ90" i="18"/>
  <c r="BP90" i="18"/>
  <c r="BO90" i="18"/>
  <c r="BK34" i="18" s="1"/>
  <c r="BN90" i="18"/>
  <c r="BJ34" i="18" s="1"/>
  <c r="BM90" i="18"/>
  <c r="BL90" i="18"/>
  <c r="BK90" i="18"/>
  <c r="BJ90" i="18"/>
  <c r="BI90" i="18"/>
  <c r="BH90" i="18"/>
  <c r="BU89" i="18"/>
  <c r="BS89" i="18"/>
  <c r="BL33" i="18" s="1"/>
  <c r="BR89" i="18"/>
  <c r="BQ89" i="18"/>
  <c r="BP89" i="18"/>
  <c r="BO89" i="18"/>
  <c r="BN89" i="18"/>
  <c r="BM89" i="18"/>
  <c r="BL89" i="18"/>
  <c r="BJ33" i="18" s="1"/>
  <c r="BK89" i="18"/>
  <c r="BI33" i="18" s="1"/>
  <c r="BJ89" i="18"/>
  <c r="BI89" i="18"/>
  <c r="BH89" i="18"/>
  <c r="BH33" i="18" s="1"/>
  <c r="BU88" i="18"/>
  <c r="BS88" i="18"/>
  <c r="BR88" i="18"/>
  <c r="BQ88" i="18"/>
  <c r="BP88" i="18"/>
  <c r="BO88" i="18"/>
  <c r="BN88" i="18"/>
  <c r="BM88" i="18"/>
  <c r="BL88" i="18"/>
  <c r="BK88" i="18"/>
  <c r="BJ88" i="18"/>
  <c r="BI88" i="18"/>
  <c r="BI32" i="18" s="1"/>
  <c r="BH88" i="18"/>
  <c r="BH32" i="18" s="1"/>
  <c r="BU87" i="18"/>
  <c r="BS87" i="18"/>
  <c r="BR87" i="18"/>
  <c r="BL31" i="18" s="1"/>
  <c r="BQ87" i="18"/>
  <c r="BK31" i="18" s="1"/>
  <c r="BP87" i="18"/>
  <c r="BO87" i="18"/>
  <c r="BN87" i="18"/>
  <c r="BJ31" i="18" s="1"/>
  <c r="BM87" i="18"/>
  <c r="BL87" i="18"/>
  <c r="BK87" i="18"/>
  <c r="BJ87" i="18"/>
  <c r="BI87" i="18"/>
  <c r="BH87" i="18"/>
  <c r="BU86" i="18"/>
  <c r="BS86" i="18"/>
  <c r="BR86" i="18"/>
  <c r="BQ86" i="18"/>
  <c r="BP86" i="18"/>
  <c r="BO86" i="18"/>
  <c r="BK30" i="18" s="1"/>
  <c r="BN86" i="18"/>
  <c r="BJ30" i="18" s="1"/>
  <c r="BM86" i="18"/>
  <c r="BL86" i="18"/>
  <c r="BK86" i="18"/>
  <c r="BJ86" i="18"/>
  <c r="BI86" i="18"/>
  <c r="BH86" i="18"/>
  <c r="BU85" i="18"/>
  <c r="BS85" i="18"/>
  <c r="BL29" i="18" s="1"/>
  <c r="BR85" i="18"/>
  <c r="BQ85" i="18"/>
  <c r="BP85" i="18"/>
  <c r="BK29" i="18" s="1"/>
  <c r="BO85" i="18"/>
  <c r="BN85" i="18"/>
  <c r="BM85" i="18"/>
  <c r="BL85" i="18"/>
  <c r="BJ29" i="18" s="1"/>
  <c r="BK85" i="18"/>
  <c r="BI29" i="18" s="1"/>
  <c r="BJ85" i="18"/>
  <c r="BI85" i="18"/>
  <c r="BH85" i="18"/>
  <c r="BH29" i="18" s="1"/>
  <c r="BU84" i="18"/>
  <c r="BS84" i="18"/>
  <c r="BR84" i="18"/>
  <c r="BQ84" i="18"/>
  <c r="BK28" i="18" s="1"/>
  <c r="BP84" i="18"/>
  <c r="BO84" i="18"/>
  <c r="BN84" i="18"/>
  <c r="BM84" i="18"/>
  <c r="BL84" i="18"/>
  <c r="BK84" i="18"/>
  <c r="BJ84" i="18"/>
  <c r="BI84" i="18"/>
  <c r="BI28" i="18" s="1"/>
  <c r="BH84" i="18"/>
  <c r="BH28" i="18" s="1"/>
  <c r="BU83" i="18"/>
  <c r="BS83" i="18"/>
  <c r="BR83" i="18"/>
  <c r="BL27" i="18" s="1"/>
  <c r="BQ83" i="18"/>
  <c r="BP83" i="18"/>
  <c r="BO83" i="18"/>
  <c r="BN83" i="18"/>
  <c r="BM83" i="18"/>
  <c r="BL83" i="18"/>
  <c r="BK83" i="18"/>
  <c r="BJ83" i="18"/>
  <c r="BI83" i="18"/>
  <c r="BH83" i="18"/>
  <c r="BU82" i="18"/>
  <c r="BS82" i="18"/>
  <c r="BR82" i="18"/>
  <c r="BQ82" i="18"/>
  <c r="BP82" i="18"/>
  <c r="BO82" i="18"/>
  <c r="BK26" i="18" s="1"/>
  <c r="BN82" i="18"/>
  <c r="BJ26" i="18" s="1"/>
  <c r="BM82" i="18"/>
  <c r="BL82" i="18"/>
  <c r="BK82" i="18"/>
  <c r="BI26" i="18" s="1"/>
  <c r="BJ82" i="18"/>
  <c r="BI82" i="18"/>
  <c r="BH82" i="18"/>
  <c r="BU81" i="18"/>
  <c r="BS81" i="18"/>
  <c r="BL25" i="18" s="1"/>
  <c r="BR81" i="18"/>
  <c r="BQ81" i="18"/>
  <c r="BP81" i="18"/>
  <c r="BO81" i="18"/>
  <c r="BN81" i="18"/>
  <c r="BM81" i="18"/>
  <c r="BL81" i="18"/>
  <c r="BJ25" i="18" s="1"/>
  <c r="BK81" i="18"/>
  <c r="BI25" i="18" s="1"/>
  <c r="BJ81" i="18"/>
  <c r="BI81" i="18"/>
  <c r="BH81" i="18"/>
  <c r="BH25" i="18" s="1"/>
  <c r="BU80" i="18"/>
  <c r="BS80" i="18"/>
  <c r="BR80" i="18"/>
  <c r="BQ80" i="18"/>
  <c r="BP80" i="18"/>
  <c r="BO80" i="18"/>
  <c r="BN80" i="18"/>
  <c r="BM80" i="18"/>
  <c r="BJ24" i="18" s="1"/>
  <c r="BL80" i="18"/>
  <c r="BK80" i="18"/>
  <c r="BJ80" i="18"/>
  <c r="BI80" i="18"/>
  <c r="BI24" i="18" s="1"/>
  <c r="BH80" i="18"/>
  <c r="BH24" i="18" s="1"/>
  <c r="BU79" i="18"/>
  <c r="BS79" i="18"/>
  <c r="BR79" i="18"/>
  <c r="BL23" i="18" s="1"/>
  <c r="BQ79" i="18"/>
  <c r="BK23" i="18" s="1"/>
  <c r="BP79" i="18"/>
  <c r="BO79" i="18"/>
  <c r="BN79" i="18"/>
  <c r="BM79" i="18"/>
  <c r="BL79" i="18"/>
  <c r="BK79" i="18"/>
  <c r="BJ79" i="18"/>
  <c r="BI79" i="18"/>
  <c r="BH79" i="18"/>
  <c r="BU78" i="18"/>
  <c r="BS78" i="18"/>
  <c r="BL22" i="18" s="1"/>
  <c r="BR78" i="18"/>
  <c r="BQ78" i="18"/>
  <c r="BP78" i="18"/>
  <c r="BO78" i="18"/>
  <c r="BK22" i="18" s="1"/>
  <c r="BN78" i="18"/>
  <c r="BJ22" i="18" s="1"/>
  <c r="BM78" i="18"/>
  <c r="BL78" i="18"/>
  <c r="BK78" i="18"/>
  <c r="BJ78" i="18"/>
  <c r="BI78" i="18"/>
  <c r="BH78" i="18"/>
  <c r="BU77" i="18"/>
  <c r="BS77" i="18"/>
  <c r="BL21" i="18" s="1"/>
  <c r="BR77" i="18"/>
  <c r="BQ77" i="18"/>
  <c r="BP77" i="18"/>
  <c r="BO77" i="18"/>
  <c r="BN77" i="18"/>
  <c r="BM77" i="18"/>
  <c r="BL77" i="18"/>
  <c r="BJ21" i="18" s="1"/>
  <c r="BK77" i="18"/>
  <c r="BI21" i="18" s="1"/>
  <c r="BJ77" i="18"/>
  <c r="BI77" i="18"/>
  <c r="BH77" i="18"/>
  <c r="BH21" i="18" s="1"/>
  <c r="BU76" i="18"/>
  <c r="BS76" i="18"/>
  <c r="BR76" i="18"/>
  <c r="BQ76" i="18"/>
  <c r="BP76" i="18"/>
  <c r="BO76" i="18"/>
  <c r="BN76" i="18"/>
  <c r="BM76" i="18"/>
  <c r="BL76" i="18"/>
  <c r="BK76" i="18"/>
  <c r="BJ76" i="18"/>
  <c r="BI76" i="18"/>
  <c r="BH76" i="18"/>
  <c r="BH20" i="18" s="1"/>
  <c r="BU75" i="18"/>
  <c r="BS75" i="18"/>
  <c r="BR75" i="18"/>
  <c r="BQ75" i="18"/>
  <c r="BP75" i="18"/>
  <c r="BO75" i="18"/>
  <c r="BN75" i="18"/>
  <c r="BM75" i="18"/>
  <c r="BL75" i="18"/>
  <c r="BK75" i="18"/>
  <c r="BJ75" i="18"/>
  <c r="BI75" i="18"/>
  <c r="BH75" i="18"/>
  <c r="BU74" i="18"/>
  <c r="BS74" i="18"/>
  <c r="BR74" i="18"/>
  <c r="BQ74" i="18"/>
  <c r="BP74" i="18"/>
  <c r="BO74" i="18"/>
  <c r="BK18" i="18" s="1"/>
  <c r="BN74" i="18"/>
  <c r="BM74" i="18"/>
  <c r="BL74" i="18"/>
  <c r="BK74" i="18"/>
  <c r="BJ74" i="18"/>
  <c r="BI74" i="18"/>
  <c r="BH74" i="18"/>
  <c r="BU73" i="18"/>
  <c r="BS73" i="18"/>
  <c r="BR73" i="18"/>
  <c r="BQ73" i="18"/>
  <c r="BP73" i="18"/>
  <c r="BO73" i="18"/>
  <c r="BN73" i="18"/>
  <c r="BM73" i="18"/>
  <c r="BL73" i="18"/>
  <c r="BJ17" i="18" s="1"/>
  <c r="BK73" i="18"/>
  <c r="BI17" i="18" s="1"/>
  <c r="BJ73" i="18"/>
  <c r="BI73" i="18"/>
  <c r="BH73" i="18"/>
  <c r="BH17" i="18" s="1"/>
  <c r="BU72" i="18"/>
  <c r="BS72" i="18"/>
  <c r="BR72" i="18"/>
  <c r="BQ72" i="18"/>
  <c r="BP72" i="18"/>
  <c r="BO72" i="18"/>
  <c r="BN72" i="18"/>
  <c r="BM72" i="18"/>
  <c r="BL72" i="18"/>
  <c r="BK72" i="18"/>
  <c r="BJ72" i="18"/>
  <c r="BI72" i="18"/>
  <c r="BI16" i="18" s="1"/>
  <c r="BH72" i="18"/>
  <c r="BU71" i="18"/>
  <c r="BS71" i="18"/>
  <c r="BR71" i="18"/>
  <c r="BL15" i="18" s="1"/>
  <c r="BQ71" i="18"/>
  <c r="BK15" i="18" s="1"/>
  <c r="BP71" i="18"/>
  <c r="BO71" i="18"/>
  <c r="BN71" i="18"/>
  <c r="BM71" i="18"/>
  <c r="BL71" i="18"/>
  <c r="BK71" i="18"/>
  <c r="BJ71" i="18"/>
  <c r="BI71" i="18"/>
  <c r="BH71" i="18"/>
  <c r="BU70" i="18"/>
  <c r="BS70" i="18"/>
  <c r="BR70" i="18"/>
  <c r="BQ70" i="18"/>
  <c r="BP70" i="18"/>
  <c r="BO70" i="18"/>
  <c r="BK14" i="18" s="1"/>
  <c r="BN70" i="18"/>
  <c r="BM70" i="18"/>
  <c r="BL70" i="18"/>
  <c r="BK70" i="18"/>
  <c r="BJ70" i="18"/>
  <c r="BI70" i="18"/>
  <c r="BH70" i="18"/>
  <c r="BU69" i="18"/>
  <c r="BS69" i="18"/>
  <c r="BR69" i="18"/>
  <c r="BQ69" i="18"/>
  <c r="BP69" i="18"/>
  <c r="BO69" i="18"/>
  <c r="BN69" i="18"/>
  <c r="BM69" i="18"/>
  <c r="BL69" i="18"/>
  <c r="BK69" i="18"/>
  <c r="BI13" i="18" s="1"/>
  <c r="BJ69" i="18"/>
  <c r="BI69" i="18"/>
  <c r="BH69" i="18"/>
  <c r="BH13" i="18" s="1"/>
  <c r="BU68" i="18"/>
  <c r="BS68" i="18"/>
  <c r="BR68" i="18"/>
  <c r="BQ68" i="18"/>
  <c r="BK12" i="18" s="1"/>
  <c r="BP68" i="18"/>
  <c r="BO68" i="18"/>
  <c r="BN68" i="18"/>
  <c r="BM68" i="18"/>
  <c r="BJ12" i="18" s="1"/>
  <c r="BL68" i="18"/>
  <c r="BK68" i="18"/>
  <c r="BJ68" i="18"/>
  <c r="BI68" i="18"/>
  <c r="BI12" i="18" s="1"/>
  <c r="BH68" i="18"/>
  <c r="BU67" i="18"/>
  <c r="BS67" i="18"/>
  <c r="BR67" i="18"/>
  <c r="BL11" i="18" s="1"/>
  <c r="BQ67" i="18"/>
  <c r="BP67" i="18"/>
  <c r="BO67" i="18"/>
  <c r="BN67" i="18"/>
  <c r="BJ11" i="18" s="1"/>
  <c r="BM67" i="18"/>
  <c r="BL67" i="18"/>
  <c r="BK67" i="18"/>
  <c r="BJ67" i="18"/>
  <c r="BI11" i="18" s="1"/>
  <c r="BI67" i="18"/>
  <c r="BH67" i="18"/>
  <c r="BU66" i="18"/>
  <c r="BS66" i="18"/>
  <c r="BL10" i="18" s="1"/>
  <c r="BR66" i="18"/>
  <c r="BQ66" i="18"/>
  <c r="BP66" i="18"/>
  <c r="BO66" i="18"/>
  <c r="BK10" i="18" s="1"/>
  <c r="BN66" i="18"/>
  <c r="BM66" i="18"/>
  <c r="BL66" i="18"/>
  <c r="BK66" i="18"/>
  <c r="BI10" i="18" s="1"/>
  <c r="BJ66" i="18"/>
  <c r="BI66" i="18"/>
  <c r="BH66" i="18"/>
  <c r="BU65" i="18"/>
  <c r="BS65" i="18"/>
  <c r="BR65" i="18"/>
  <c r="BQ65" i="18"/>
  <c r="BP65" i="18"/>
  <c r="BK9" i="18" s="1"/>
  <c r="BO65" i="18"/>
  <c r="BN65" i="18"/>
  <c r="BM65" i="18"/>
  <c r="BL65" i="18"/>
  <c r="BJ9" i="18" s="1"/>
  <c r="BK65" i="18"/>
  <c r="BJ65" i="18"/>
  <c r="BI65" i="18"/>
  <c r="BH65" i="18"/>
  <c r="BH9" i="18" s="1"/>
  <c r="BU64" i="18"/>
  <c r="BS64" i="18"/>
  <c r="BL8" i="18" s="1"/>
  <c r="BR64" i="18"/>
  <c r="BQ64" i="18"/>
  <c r="BP64" i="18"/>
  <c r="BO64" i="18"/>
  <c r="BN64" i="18"/>
  <c r="BM64" i="18"/>
  <c r="BJ8" i="18" s="1"/>
  <c r="BL64" i="18"/>
  <c r="BK64" i="18"/>
  <c r="BJ64" i="18"/>
  <c r="BI64" i="18"/>
  <c r="BI8" i="18" s="1"/>
  <c r="BH64" i="18"/>
  <c r="BU63" i="18"/>
  <c r="BS63" i="18"/>
  <c r="BR63" i="18"/>
  <c r="BL7" i="18" s="1"/>
  <c r="BQ63" i="18"/>
  <c r="BP63" i="18"/>
  <c r="BO63" i="18"/>
  <c r="BN63" i="18"/>
  <c r="BJ7" i="18" s="1"/>
  <c r="BM63" i="18"/>
  <c r="BL63" i="18"/>
  <c r="BK63" i="18"/>
  <c r="BJ63" i="18"/>
  <c r="BI7" i="18" s="1"/>
  <c r="BI63" i="18"/>
  <c r="BH63" i="18"/>
  <c r="BH7" i="18" s="1"/>
  <c r="BU62" i="18"/>
  <c r="BS62" i="18"/>
  <c r="BR62" i="18"/>
  <c r="BQ62" i="18"/>
  <c r="BP62" i="18"/>
  <c r="BO62" i="18"/>
  <c r="BK6" i="18" s="1"/>
  <c r="BN62" i="18"/>
  <c r="BM62" i="18"/>
  <c r="BL62" i="18"/>
  <c r="BK62" i="18"/>
  <c r="BJ62" i="18"/>
  <c r="BI62" i="18"/>
  <c r="BH62" i="18"/>
  <c r="BU61" i="18"/>
  <c r="BS61" i="18"/>
  <c r="BL5" i="18" s="1"/>
  <c r="BR61" i="18"/>
  <c r="BQ61" i="18"/>
  <c r="BP61" i="18"/>
  <c r="BO61" i="18"/>
  <c r="BN61" i="18"/>
  <c r="BM61" i="18"/>
  <c r="BL61" i="18"/>
  <c r="BJ5" i="18" s="1"/>
  <c r="BK61" i="18"/>
  <c r="BJ61" i="18"/>
  <c r="BI61" i="18"/>
  <c r="BH61" i="18"/>
  <c r="BU60" i="18"/>
  <c r="BS60" i="18"/>
  <c r="BR60" i="18"/>
  <c r="BQ60" i="18"/>
  <c r="BK4" i="18" s="1"/>
  <c r="BP60" i="18"/>
  <c r="BO60" i="18"/>
  <c r="BN60" i="18"/>
  <c r="BM60" i="18"/>
  <c r="BL60" i="18"/>
  <c r="BK60" i="18"/>
  <c r="BJ60" i="18"/>
  <c r="BI60" i="18"/>
  <c r="BI4" i="18" s="1"/>
  <c r="BH60" i="18"/>
  <c r="BU36" i="18"/>
  <c r="CJ36" i="18" s="1"/>
  <c r="BQ36" i="18"/>
  <c r="CF36" i="18" s="1"/>
  <c r="BP36" i="18"/>
  <c r="BO36" i="18"/>
  <c r="CD36" i="18" s="1"/>
  <c r="BN36" i="18"/>
  <c r="BM36" i="18"/>
  <c r="CB36" i="18" s="1"/>
  <c r="BL36" i="18"/>
  <c r="P36" i="18"/>
  <c r="EB36" i="18" s="1"/>
  <c r="BU35" i="18"/>
  <c r="CJ35" i="18" s="1"/>
  <c r="BQ35" i="18"/>
  <c r="CF35" i="18" s="1"/>
  <c r="BP35" i="18"/>
  <c r="BO35" i="18"/>
  <c r="CD35" i="18" s="1"/>
  <c r="BN35" i="18"/>
  <c r="BM35" i="18"/>
  <c r="CB35" i="18" s="1"/>
  <c r="BH35" i="18"/>
  <c r="P35" i="18"/>
  <c r="EB35" i="18" s="1"/>
  <c r="BU34" i="18"/>
  <c r="CJ34" i="18" s="1"/>
  <c r="BQ34" i="18"/>
  <c r="CF34" i="18" s="1"/>
  <c r="BP34" i="18"/>
  <c r="BO34" i="18"/>
  <c r="CD34" i="18" s="1"/>
  <c r="BN34" i="18"/>
  <c r="BM34" i="18"/>
  <c r="CB34" i="18" s="1"/>
  <c r="BH34" i="18"/>
  <c r="P34" i="18"/>
  <c r="EB34" i="18" s="1"/>
  <c r="M34" i="18"/>
  <c r="BU33" i="18"/>
  <c r="CJ33" i="18" s="1"/>
  <c r="BQ33" i="18"/>
  <c r="CF33" i="18" s="1"/>
  <c r="BP33" i="18"/>
  <c r="BO33" i="18"/>
  <c r="CD33" i="18" s="1"/>
  <c r="BN33" i="18"/>
  <c r="BM33" i="18"/>
  <c r="CB33" i="18" s="1"/>
  <c r="P33" i="18"/>
  <c r="EB33" i="18" s="1"/>
  <c r="BU32" i="18"/>
  <c r="CJ32" i="18" s="1"/>
  <c r="BQ32" i="18"/>
  <c r="CF32" i="18" s="1"/>
  <c r="BP32" i="18"/>
  <c r="BO32" i="18"/>
  <c r="CD32" i="18" s="1"/>
  <c r="BN32" i="18"/>
  <c r="BM32" i="18"/>
  <c r="CB32" i="18" s="1"/>
  <c r="BL32" i="18"/>
  <c r="P32" i="18"/>
  <c r="EB32" i="18" s="1"/>
  <c r="M32" i="18"/>
  <c r="BU31" i="18"/>
  <c r="CJ31" i="18" s="1"/>
  <c r="BQ31" i="18"/>
  <c r="CF31" i="18" s="1"/>
  <c r="BP31" i="18"/>
  <c r="BO31" i="18"/>
  <c r="CD31" i="18" s="1"/>
  <c r="BN31" i="18"/>
  <c r="BM31" i="18"/>
  <c r="CB31" i="18" s="1"/>
  <c r="BH31" i="18"/>
  <c r="P31" i="18"/>
  <c r="EB31" i="18" s="1"/>
  <c r="M31" i="18"/>
  <c r="BU30" i="18"/>
  <c r="CJ30" i="18" s="1"/>
  <c r="BQ30" i="18"/>
  <c r="CF30" i="18" s="1"/>
  <c r="BP30" i="18"/>
  <c r="BO30" i="18"/>
  <c r="CD30" i="18" s="1"/>
  <c r="BN30" i="18"/>
  <c r="BM30" i="18"/>
  <c r="CB30" i="18" s="1"/>
  <c r="BH30" i="18"/>
  <c r="P30" i="18"/>
  <c r="EB30" i="18" s="1"/>
  <c r="BU29" i="18"/>
  <c r="CJ29" i="18" s="1"/>
  <c r="BQ29" i="18"/>
  <c r="CF29" i="18" s="1"/>
  <c r="BP29" i="18"/>
  <c r="BO29" i="18"/>
  <c r="CD29" i="18" s="1"/>
  <c r="BN29" i="18"/>
  <c r="BM29" i="18"/>
  <c r="CB29" i="18" s="1"/>
  <c r="P29" i="18"/>
  <c r="EB29" i="18" s="1"/>
  <c r="BU28" i="18"/>
  <c r="CJ28" i="18" s="1"/>
  <c r="BQ28" i="18"/>
  <c r="CF28" i="18" s="1"/>
  <c r="BP28" i="18"/>
  <c r="BO28" i="18"/>
  <c r="CD28" i="18" s="1"/>
  <c r="BN28" i="18"/>
  <c r="BM28" i="18"/>
  <c r="CB28" i="18" s="1"/>
  <c r="BL28" i="18"/>
  <c r="P28" i="18"/>
  <c r="EB28" i="18" s="1"/>
  <c r="BU27" i="18"/>
  <c r="CJ27" i="18" s="1"/>
  <c r="BQ27" i="18"/>
  <c r="CF27" i="18" s="1"/>
  <c r="BP27" i="18"/>
  <c r="BO27" i="18"/>
  <c r="CD27" i="18" s="1"/>
  <c r="BN27" i="18"/>
  <c r="BM27" i="18"/>
  <c r="CB27" i="18" s="1"/>
  <c r="BK27" i="18"/>
  <c r="BH27" i="18"/>
  <c r="P27" i="18"/>
  <c r="EB27" i="18" s="1"/>
  <c r="L27" i="18"/>
  <c r="K27" i="18"/>
  <c r="J27" i="18"/>
  <c r="G27" i="18"/>
  <c r="F27" i="18"/>
  <c r="E27" i="18"/>
  <c r="D27" i="18"/>
  <c r="C27" i="18"/>
  <c r="BU26" i="18"/>
  <c r="CJ26" i="18" s="1"/>
  <c r="BQ26" i="18"/>
  <c r="CF26" i="18" s="1"/>
  <c r="BP26" i="18"/>
  <c r="BO26" i="18"/>
  <c r="CD26" i="18" s="1"/>
  <c r="BN26" i="18"/>
  <c r="BM26" i="18"/>
  <c r="CB26" i="18" s="1"/>
  <c r="BH26" i="18"/>
  <c r="P26" i="18"/>
  <c r="EB26" i="18" s="1"/>
  <c r="BU25" i="18"/>
  <c r="CJ25" i="18" s="1"/>
  <c r="BQ25" i="18"/>
  <c r="CF25" i="18" s="1"/>
  <c r="BP25" i="18"/>
  <c r="BO25" i="18"/>
  <c r="CD25" i="18" s="1"/>
  <c r="BN25" i="18"/>
  <c r="BM25" i="18"/>
  <c r="CB25" i="18" s="1"/>
  <c r="P25" i="18"/>
  <c r="EB25" i="18" s="1"/>
  <c r="M25" i="18"/>
  <c r="BU24" i="18"/>
  <c r="CJ24" i="18" s="1"/>
  <c r="BQ24" i="18"/>
  <c r="CF24" i="18" s="1"/>
  <c r="BP24" i="18"/>
  <c r="BO24" i="18"/>
  <c r="CD24" i="18" s="1"/>
  <c r="BN24" i="18"/>
  <c r="BM24" i="18"/>
  <c r="CB24" i="18" s="1"/>
  <c r="BL24" i="18"/>
  <c r="P24" i="18"/>
  <c r="EB24" i="18" s="1"/>
  <c r="L24" i="18"/>
  <c r="K24" i="18"/>
  <c r="J24" i="18"/>
  <c r="G24" i="18"/>
  <c r="F24" i="18"/>
  <c r="E24" i="18"/>
  <c r="D24" i="18"/>
  <c r="C24" i="18"/>
  <c r="BU23" i="18"/>
  <c r="CJ23" i="18" s="1"/>
  <c r="BQ23" i="18"/>
  <c r="CF23" i="18" s="1"/>
  <c r="BP23" i="18"/>
  <c r="BO23" i="18"/>
  <c r="CD23" i="18" s="1"/>
  <c r="BN23" i="18"/>
  <c r="BM23" i="18"/>
  <c r="CB23" i="18" s="1"/>
  <c r="BH23" i="18"/>
  <c r="P23" i="18"/>
  <c r="EB23" i="18" s="1"/>
  <c r="M23" i="18"/>
  <c r="BU22" i="18"/>
  <c r="CJ22" i="18" s="1"/>
  <c r="BQ22" i="18"/>
  <c r="CF22" i="18" s="1"/>
  <c r="BP22" i="18"/>
  <c r="BO22" i="18"/>
  <c r="CD22" i="18" s="1"/>
  <c r="BN22" i="18"/>
  <c r="BM22" i="18"/>
  <c r="CB22" i="18" s="1"/>
  <c r="BH22" i="18"/>
  <c r="P22" i="18"/>
  <c r="EB22" i="18" s="1"/>
  <c r="M22" i="18"/>
  <c r="I22" i="18"/>
  <c r="C22" i="18"/>
  <c r="BU21" i="18"/>
  <c r="CJ21" i="18" s="1"/>
  <c r="BQ21" i="18"/>
  <c r="CF21" i="18" s="1"/>
  <c r="BP21" i="18"/>
  <c r="BO21" i="18"/>
  <c r="CD21" i="18" s="1"/>
  <c r="BN21" i="18"/>
  <c r="BM21" i="18"/>
  <c r="CB21" i="18" s="1"/>
  <c r="P21" i="18"/>
  <c r="EB21" i="18" s="1"/>
  <c r="BU20" i="18"/>
  <c r="CJ20" i="18" s="1"/>
  <c r="BQ20" i="18"/>
  <c r="CF20" i="18" s="1"/>
  <c r="BP20" i="18"/>
  <c r="BO20" i="18"/>
  <c r="CD20" i="18" s="1"/>
  <c r="BN20" i="18"/>
  <c r="BM20" i="18"/>
  <c r="CB20" i="18" s="1"/>
  <c r="BL20" i="18"/>
  <c r="BI20" i="18"/>
  <c r="P20" i="18"/>
  <c r="EB20" i="18" s="1"/>
  <c r="BU19" i="18"/>
  <c r="CJ19" i="18" s="1"/>
  <c r="BQ19" i="18"/>
  <c r="CF19" i="18" s="1"/>
  <c r="BP19" i="18"/>
  <c r="BO19" i="18"/>
  <c r="CD19" i="18" s="1"/>
  <c r="BN19" i="18"/>
  <c r="BM19" i="18"/>
  <c r="CB19" i="18" s="1"/>
  <c r="BL19" i="18"/>
  <c r="BK19" i="18"/>
  <c r="BH19" i="18"/>
  <c r="P19" i="18"/>
  <c r="EB19" i="18" s="1"/>
  <c r="BU18" i="18"/>
  <c r="CJ18" i="18" s="1"/>
  <c r="BQ18" i="18"/>
  <c r="CF18" i="18" s="1"/>
  <c r="BP18" i="18"/>
  <c r="BO18" i="18"/>
  <c r="CD18" i="18" s="1"/>
  <c r="BN18" i="18"/>
  <c r="BM18" i="18"/>
  <c r="CB18" i="18" s="1"/>
  <c r="BJ18" i="18"/>
  <c r="BH18" i="18"/>
  <c r="P18" i="18"/>
  <c r="EB18" i="18" s="1"/>
  <c r="BU17" i="18"/>
  <c r="CJ17" i="18" s="1"/>
  <c r="BQ17" i="18"/>
  <c r="CF17" i="18" s="1"/>
  <c r="BP17" i="18"/>
  <c r="BO17" i="18"/>
  <c r="CD17" i="18" s="1"/>
  <c r="BN17" i="18"/>
  <c r="BM17" i="18"/>
  <c r="CB17" i="18" s="1"/>
  <c r="BL17" i="18"/>
  <c r="P17" i="18"/>
  <c r="EB17" i="18" s="1"/>
  <c r="BU16" i="18"/>
  <c r="CJ16" i="18" s="1"/>
  <c r="BQ16" i="18"/>
  <c r="CF16" i="18" s="1"/>
  <c r="BP16" i="18"/>
  <c r="BO16" i="18"/>
  <c r="CD16" i="18" s="1"/>
  <c r="BN16" i="18"/>
  <c r="BM16" i="18"/>
  <c r="CB16" i="18" s="1"/>
  <c r="BL16" i="18"/>
  <c r="BH16" i="18"/>
  <c r="P16" i="18"/>
  <c r="EB16" i="18" s="1"/>
  <c r="C16" i="18"/>
  <c r="C7" i="18" s="1"/>
  <c r="CF15" i="18"/>
  <c r="BU15" i="18"/>
  <c r="CJ15" i="18" s="1"/>
  <c r="BQ15" i="18"/>
  <c r="BP15" i="18"/>
  <c r="BO15" i="18"/>
  <c r="CD15" i="18" s="1"/>
  <c r="BN15" i="18"/>
  <c r="BM15" i="18"/>
  <c r="CB15" i="18" s="1"/>
  <c r="BJ15" i="18"/>
  <c r="BH15" i="18"/>
  <c r="P15" i="18"/>
  <c r="EB15" i="18" s="1"/>
  <c r="BU14" i="18"/>
  <c r="CJ14" i="18" s="1"/>
  <c r="BQ14" i="18"/>
  <c r="CF14" i="18" s="1"/>
  <c r="BP14" i="18"/>
  <c r="BO14" i="18"/>
  <c r="CD14" i="18" s="1"/>
  <c r="BN14" i="18"/>
  <c r="BM14" i="18"/>
  <c r="CB14" i="18" s="1"/>
  <c r="BJ14" i="18"/>
  <c r="BH14" i="18"/>
  <c r="P14" i="18"/>
  <c r="EB14" i="18" s="1"/>
  <c r="C5" i="18"/>
  <c r="BU13" i="18"/>
  <c r="CJ13" i="18" s="1"/>
  <c r="BQ13" i="18"/>
  <c r="CF13" i="18" s="1"/>
  <c r="BP13" i="18"/>
  <c r="BO13" i="18"/>
  <c r="CD13" i="18" s="1"/>
  <c r="BN13" i="18"/>
  <c r="BM13" i="18"/>
  <c r="CB13" i="18" s="1"/>
  <c r="BL13" i="18"/>
  <c r="BJ13" i="18"/>
  <c r="P13" i="18"/>
  <c r="EB13" i="18" s="1"/>
  <c r="L4" i="18"/>
  <c r="CU37" i="18" s="1"/>
  <c r="I17" i="18"/>
  <c r="I8" i="18" s="1"/>
  <c r="H22" i="18"/>
  <c r="F22" i="18"/>
  <c r="D16" i="18"/>
  <c r="D25" i="18" s="1"/>
  <c r="BU12" i="18"/>
  <c r="CJ12" i="18" s="1"/>
  <c r="BQ12" i="18"/>
  <c r="CF12" i="18" s="1"/>
  <c r="BP12" i="18"/>
  <c r="BO12" i="18"/>
  <c r="CD12" i="18" s="1"/>
  <c r="BN12" i="18"/>
  <c r="BM12" i="18"/>
  <c r="CB12" i="18" s="1"/>
  <c r="BL12" i="18"/>
  <c r="BH12" i="18"/>
  <c r="P12" i="18"/>
  <c r="EB12" i="18" s="1"/>
  <c r="BU11" i="18"/>
  <c r="CJ11" i="18" s="1"/>
  <c r="BQ11" i="18"/>
  <c r="CF11" i="18" s="1"/>
  <c r="BP11" i="18"/>
  <c r="BO11" i="18"/>
  <c r="CD11" i="18" s="1"/>
  <c r="BN11" i="18"/>
  <c r="BM11" i="18"/>
  <c r="CB11" i="18" s="1"/>
  <c r="BK11" i="18"/>
  <c r="BH11" i="18"/>
  <c r="P11" i="18"/>
  <c r="EB11" i="18" s="1"/>
  <c r="BU10" i="18"/>
  <c r="CJ10" i="18" s="1"/>
  <c r="BQ10" i="18"/>
  <c r="CF10" i="18" s="1"/>
  <c r="BP10" i="18"/>
  <c r="BO10" i="18"/>
  <c r="CD10" i="18" s="1"/>
  <c r="BN10" i="18"/>
  <c r="BM10" i="18"/>
  <c r="CB10" i="18" s="1"/>
  <c r="BJ10" i="18"/>
  <c r="BH10" i="18"/>
  <c r="P10" i="18"/>
  <c r="EB10" i="18" s="1"/>
  <c r="BU9" i="18"/>
  <c r="CJ9" i="18" s="1"/>
  <c r="BQ9" i="18"/>
  <c r="CF9" i="18" s="1"/>
  <c r="BP9" i="18"/>
  <c r="BO9" i="18"/>
  <c r="CD9" i="18" s="1"/>
  <c r="BN9" i="18"/>
  <c r="BM9" i="18"/>
  <c r="CB9" i="18" s="1"/>
  <c r="BL9" i="18"/>
  <c r="BI9" i="18"/>
  <c r="P9" i="18"/>
  <c r="EB9" i="18" s="1"/>
  <c r="L9" i="18"/>
  <c r="K9" i="18"/>
  <c r="J9" i="18"/>
  <c r="I9" i="18"/>
  <c r="H9" i="18"/>
  <c r="G9" i="18"/>
  <c r="F9" i="18"/>
  <c r="E9" i="18"/>
  <c r="D9" i="18"/>
  <c r="C9" i="18"/>
  <c r="BU8" i="18"/>
  <c r="CJ8" i="18" s="1"/>
  <c r="BQ8" i="18"/>
  <c r="CF8" i="18" s="1"/>
  <c r="BP8" i="18"/>
  <c r="BO8" i="18"/>
  <c r="CD8" i="18" s="1"/>
  <c r="BN8" i="18"/>
  <c r="BM8" i="18"/>
  <c r="CB8" i="18" s="1"/>
  <c r="BH8" i="18"/>
  <c r="P8" i="18"/>
  <c r="EB8" i="18" s="1"/>
  <c r="BU7" i="18"/>
  <c r="CJ7" i="18" s="1"/>
  <c r="BQ7" i="18"/>
  <c r="CF7" i="18" s="1"/>
  <c r="BP7" i="18"/>
  <c r="BO7" i="18"/>
  <c r="CD7" i="18" s="1"/>
  <c r="BN7" i="18"/>
  <c r="BM7" i="18"/>
  <c r="CB7" i="18" s="1"/>
  <c r="P7" i="18"/>
  <c r="EB7" i="18" s="1"/>
  <c r="BU6" i="18"/>
  <c r="CJ6" i="18" s="1"/>
  <c r="BQ6" i="18"/>
  <c r="CF6" i="18" s="1"/>
  <c r="BP6" i="18"/>
  <c r="BO6" i="18"/>
  <c r="CD6" i="18" s="1"/>
  <c r="BN6" i="18"/>
  <c r="BM6" i="18"/>
  <c r="CB6" i="18" s="1"/>
  <c r="BJ6" i="18"/>
  <c r="BH6" i="18"/>
  <c r="P6" i="18"/>
  <c r="EB6" i="18" s="1"/>
  <c r="L6" i="18"/>
  <c r="K6" i="18"/>
  <c r="J6" i="18"/>
  <c r="I6" i="18"/>
  <c r="H6" i="18"/>
  <c r="G6" i="18"/>
  <c r="F6" i="18"/>
  <c r="E6" i="18"/>
  <c r="D6" i="18"/>
  <c r="C6" i="18"/>
  <c r="BU5" i="18"/>
  <c r="CJ5" i="18" s="1"/>
  <c r="BQ5" i="18"/>
  <c r="CF5" i="18" s="1"/>
  <c r="BP5" i="18"/>
  <c r="BO5" i="18"/>
  <c r="CD5" i="18" s="1"/>
  <c r="BN5" i="18"/>
  <c r="BM5" i="18"/>
  <c r="CB5" i="18" s="1"/>
  <c r="BI5" i="18"/>
  <c r="BH5" i="18"/>
  <c r="P5" i="18"/>
  <c r="EB5" i="18" s="1"/>
  <c r="BU4" i="18"/>
  <c r="CJ4" i="18" s="1"/>
  <c r="BQ4" i="18"/>
  <c r="CF4" i="18" s="1"/>
  <c r="BP4" i="18"/>
  <c r="BO4" i="18"/>
  <c r="CD4" i="18" s="1"/>
  <c r="BN4" i="18"/>
  <c r="BM4" i="18"/>
  <c r="CB4" i="18" s="1"/>
  <c r="BL4" i="18"/>
  <c r="P4" i="18"/>
  <c r="EB4" i="18" s="1"/>
  <c r="J4" i="18"/>
  <c r="H4" i="18"/>
  <c r="F4" i="18"/>
  <c r="E4" i="18"/>
  <c r="D4" i="18"/>
  <c r="C4" i="18"/>
  <c r="CJ3" i="18"/>
  <c r="CF3" i="18"/>
  <c r="CU3" i="18" s="1"/>
  <c r="CE3" i="18"/>
  <c r="CT3" i="18" s="1"/>
  <c r="CD3" i="18"/>
  <c r="CS3" i="18" s="1"/>
  <c r="CC3" i="18"/>
  <c r="CR3" i="18" s="1"/>
  <c r="CB3" i="18"/>
  <c r="CQ3" i="18" s="1"/>
  <c r="CA3" i="18"/>
  <c r="CP3" i="18" s="1"/>
  <c r="BZ3" i="18"/>
  <c r="CO3" i="18" s="1"/>
  <c r="BY3" i="18"/>
  <c r="CN3" i="18" s="1"/>
  <c r="BX3" i="18"/>
  <c r="CM3" i="18" s="1"/>
  <c r="BW3" i="18"/>
  <c r="CL3" i="18" s="1"/>
  <c r="L3" i="18"/>
  <c r="K3" i="18"/>
  <c r="J3" i="18"/>
  <c r="I3" i="18"/>
  <c r="H3" i="18"/>
  <c r="G3" i="18"/>
  <c r="F3" i="18"/>
  <c r="E3" i="18"/>
  <c r="D3" i="18"/>
  <c r="C3" i="18"/>
  <c r="CS37" i="18" l="1"/>
  <c r="F14" i="18"/>
  <c r="F23" i="18" s="1"/>
  <c r="BK7" i="18"/>
  <c r="BK8" i="18"/>
  <c r="I4" i="18"/>
  <c r="BH102" i="18"/>
  <c r="BW82" i="18" s="1"/>
  <c r="BL102" i="18"/>
  <c r="CA86" i="18" s="1"/>
  <c r="BP102" i="18"/>
  <c r="CE78" i="18" s="1"/>
  <c r="BK5" i="18"/>
  <c r="BI6" i="18"/>
  <c r="BL6" i="18"/>
  <c r="BK13" i="18"/>
  <c r="BI14" i="18"/>
  <c r="BL14" i="18"/>
  <c r="BI15" i="18"/>
  <c r="BJ16" i="18"/>
  <c r="BK16" i="18"/>
  <c r="BK17" i="18"/>
  <c r="BI18" i="18"/>
  <c r="BL18" i="18"/>
  <c r="BI19" i="18"/>
  <c r="BJ19" i="18"/>
  <c r="BJ20" i="18"/>
  <c r="BK20" i="18"/>
  <c r="BK21" i="18"/>
  <c r="BI22" i="18"/>
  <c r="BI23" i="18"/>
  <c r="BJ23" i="18"/>
  <c r="BK24" i="18"/>
  <c r="BK25" i="18"/>
  <c r="BL26" i="18"/>
  <c r="BI27" i="18"/>
  <c r="BJ27" i="18"/>
  <c r="BJ28" i="18"/>
  <c r="BI30" i="18"/>
  <c r="BL30" i="18"/>
  <c r="BI31" i="18"/>
  <c r="BJ32" i="18"/>
  <c r="BK32" i="18"/>
  <c r="BK33" i="18"/>
  <c r="BI34" i="18"/>
  <c r="BI35" i="18"/>
  <c r="BJ35" i="18"/>
  <c r="BK36" i="18"/>
  <c r="G22" i="18"/>
  <c r="G16" i="18"/>
  <c r="BJ4" i="18"/>
  <c r="D7" i="18"/>
  <c r="J16" i="18"/>
  <c r="J17" i="18"/>
  <c r="K22" i="18"/>
  <c r="K17" i="18"/>
  <c r="K16" i="18"/>
  <c r="BH4" i="18"/>
  <c r="D23" i="18"/>
  <c r="D26" i="18"/>
  <c r="L16" i="18"/>
  <c r="L17" i="18"/>
  <c r="BI102" i="18"/>
  <c r="BX70" i="18" s="1"/>
  <c r="BM102" i="18"/>
  <c r="CB62" i="18" s="1"/>
  <c r="BQ102" i="18"/>
  <c r="CF64" i="18" s="1"/>
  <c r="CD51" i="18"/>
  <c r="CD49" i="18"/>
  <c r="CD48" i="18"/>
  <c r="CD52" i="18"/>
  <c r="CD50" i="18"/>
  <c r="CB48" i="18"/>
  <c r="CB52" i="18"/>
  <c r="CB50" i="18"/>
  <c r="CB51" i="18"/>
  <c r="CB49" i="18"/>
  <c r="CF48" i="18"/>
  <c r="CF52" i="18"/>
  <c r="CF50" i="18"/>
  <c r="CF51" i="18"/>
  <c r="CF49" i="18"/>
  <c r="F17" i="18"/>
  <c r="F26" i="18" s="1"/>
  <c r="G4" i="18"/>
  <c r="K4" i="18"/>
  <c r="CT37" i="18" s="1"/>
  <c r="BP49" i="18"/>
  <c r="CE14" i="18" s="1"/>
  <c r="L22" i="18"/>
  <c r="M27" i="18"/>
  <c r="M36" i="18"/>
  <c r="I25" i="18"/>
  <c r="I26" i="18" s="1"/>
  <c r="I23" i="18"/>
  <c r="F5" i="18"/>
  <c r="E22" i="18"/>
  <c r="E14" i="18"/>
  <c r="E16" i="18"/>
  <c r="I14" i="18"/>
  <c r="I5" i="18" s="1"/>
  <c r="I16" i="18"/>
  <c r="I7" i="18" s="1"/>
  <c r="C23" i="18"/>
  <c r="BN49" i="18"/>
  <c r="CC30" i="18" s="1"/>
  <c r="F25" i="18"/>
  <c r="J22" i="18"/>
  <c r="C25" i="18"/>
  <c r="M26" i="18"/>
  <c r="M35" i="18"/>
  <c r="M33" i="18"/>
  <c r="M24" i="18"/>
  <c r="CE86" i="18"/>
  <c r="CE82" i="18"/>
  <c r="CE89" i="18"/>
  <c r="CE85" i="18"/>
  <c r="CE69" i="18"/>
  <c r="BX77" i="18"/>
  <c r="CF89" i="18"/>
  <c r="CF85" i="18"/>
  <c r="CF81" i="18"/>
  <c r="CF77" i="18"/>
  <c r="CF73" i="18"/>
  <c r="CF88" i="18"/>
  <c r="CF84" i="18"/>
  <c r="CF70" i="18"/>
  <c r="CF66" i="18"/>
  <c r="CE60" i="18"/>
  <c r="CF63" i="18"/>
  <c r="CE68" i="18"/>
  <c r="CE70" i="18"/>
  <c r="CF71" i="18"/>
  <c r="CF74" i="18"/>
  <c r="CF78" i="18"/>
  <c r="CF82" i="18"/>
  <c r="CF86" i="18"/>
  <c r="CF90" i="18"/>
  <c r="BJ102" i="18"/>
  <c r="BY61" i="18" s="1"/>
  <c r="BN102" i="18"/>
  <c r="CC66" i="18" s="1"/>
  <c r="BR102" i="18"/>
  <c r="CG71" i="18" s="1"/>
  <c r="CF60" i="18"/>
  <c r="CF61" i="18"/>
  <c r="CF62" i="18"/>
  <c r="CF65" i="18"/>
  <c r="CF67" i="18"/>
  <c r="CF69" i="18"/>
  <c r="CE71" i="18"/>
  <c r="BK102" i="18"/>
  <c r="BZ61" i="18" s="1"/>
  <c r="BO102" i="18"/>
  <c r="CD69" i="18" s="1"/>
  <c r="BS102" i="18"/>
  <c r="CH73" i="18" s="1"/>
  <c r="CE64" i="18"/>
  <c r="CE75" i="18"/>
  <c r="CE83" i="18"/>
  <c r="CE91" i="18"/>
  <c r="CE73" i="18"/>
  <c r="CE76" i="18"/>
  <c r="CE81" i="18"/>
  <c r="BW84" i="18"/>
  <c r="CE84" i="18"/>
  <c r="CF75" i="18"/>
  <c r="CF76" i="18"/>
  <c r="CF79" i="18"/>
  <c r="CF80" i="18"/>
  <c r="CF83" i="18"/>
  <c r="CF87" i="18"/>
  <c r="CF91" i="18"/>
  <c r="CF92" i="18"/>
  <c r="CF72" i="18"/>
  <c r="W37" i="18" l="1"/>
  <c r="CW37" i="18"/>
  <c r="AG37" i="18"/>
  <c r="AK37" i="18"/>
  <c r="CE27" i="18"/>
  <c r="CD90" i="18"/>
  <c r="BW60" i="18"/>
  <c r="BW85" i="18"/>
  <c r="BW68" i="18"/>
  <c r="BY86" i="18"/>
  <c r="CA68" i="18"/>
  <c r="CA87" i="18"/>
  <c r="BY75" i="18"/>
  <c r="BY71" i="18"/>
  <c r="BY74" i="18"/>
  <c r="CA90" i="18"/>
  <c r="CB92" i="18"/>
  <c r="CA72" i="18"/>
  <c r="CB65" i="18"/>
  <c r="CB69" i="18"/>
  <c r="CG86" i="18"/>
  <c r="CA92" i="18"/>
  <c r="CA81" i="18"/>
  <c r="CA73" i="18"/>
  <c r="BY70" i="18"/>
  <c r="CA64" i="18"/>
  <c r="CD85" i="18"/>
  <c r="BZ29" i="18" s="1"/>
  <c r="CA91" i="18"/>
  <c r="CA80" i="18"/>
  <c r="CD82" i="18"/>
  <c r="CG68" i="18"/>
  <c r="CD63" i="18"/>
  <c r="CB67" i="18"/>
  <c r="CA66" i="18"/>
  <c r="CA71" i="18"/>
  <c r="CA74" i="18"/>
  <c r="CA61" i="18"/>
  <c r="CG78" i="18"/>
  <c r="CD78" i="18"/>
  <c r="BZ22" i="18" s="1"/>
  <c r="BY66" i="18"/>
  <c r="CB74" i="18"/>
  <c r="CA75" i="18"/>
  <c r="CA78" i="18"/>
  <c r="CC32" i="18"/>
  <c r="CC31" i="18"/>
  <c r="BX76" i="18"/>
  <c r="CC34" i="18"/>
  <c r="BX64" i="18"/>
  <c r="BX73" i="18"/>
  <c r="BX66" i="18"/>
  <c r="BX71" i="18"/>
  <c r="BX69" i="18"/>
  <c r="BX83" i="18"/>
  <c r="BX86" i="18"/>
  <c r="BX65" i="18"/>
  <c r="BX67" i="18"/>
  <c r="BX79" i="18"/>
  <c r="BX92" i="18"/>
  <c r="BX89" i="18"/>
  <c r="BX82" i="18"/>
  <c r="BX63" i="18"/>
  <c r="BX61" i="18"/>
  <c r="BX5" i="18" s="1"/>
  <c r="BX87" i="18"/>
  <c r="BW78" i="18"/>
  <c r="BW91" i="18"/>
  <c r="BW75" i="18"/>
  <c r="BW63" i="18"/>
  <c r="BW65" i="18"/>
  <c r="BW73" i="18"/>
  <c r="BW81" i="18"/>
  <c r="BW72" i="18"/>
  <c r="BW90" i="18"/>
  <c r="BW74" i="18"/>
  <c r="BW87" i="18"/>
  <c r="BW67" i="18"/>
  <c r="BW62" i="18"/>
  <c r="BW66" i="18"/>
  <c r="BW77" i="18"/>
  <c r="BW88" i="18"/>
  <c r="BW61" i="18"/>
  <c r="BW86" i="18"/>
  <c r="BW89" i="18"/>
  <c r="BW83" i="18"/>
  <c r="BW70" i="18"/>
  <c r="BW71" i="18"/>
  <c r="BW64" i="18"/>
  <c r="BW80" i="18"/>
  <c r="BW92" i="18"/>
  <c r="BW76" i="18"/>
  <c r="BW69" i="18"/>
  <c r="BW79" i="18"/>
  <c r="CE28" i="18"/>
  <c r="BJ49" i="18"/>
  <c r="BY82" i="18"/>
  <c r="CD74" i="18"/>
  <c r="BY62" i="18"/>
  <c r="CD77" i="18"/>
  <c r="CE35" i="18"/>
  <c r="CE61" i="18"/>
  <c r="BH49" i="18"/>
  <c r="BW24" i="18" s="1"/>
  <c r="BI49" i="18"/>
  <c r="BL49" i="18"/>
  <c r="BK49" i="18"/>
  <c r="CG79" i="18"/>
  <c r="CG66" i="18"/>
  <c r="CG90" i="18"/>
  <c r="CG83" i="18"/>
  <c r="CC79" i="18"/>
  <c r="BX72" i="18"/>
  <c r="CB84" i="18"/>
  <c r="BX75" i="18"/>
  <c r="CG70" i="18"/>
  <c r="CE88" i="18"/>
  <c r="CA84" i="18"/>
  <c r="CE77" i="18"/>
  <c r="CA76" i="18"/>
  <c r="CE79" i="18"/>
  <c r="BX68" i="18"/>
  <c r="CA70" i="18"/>
  <c r="CE63" i="18"/>
  <c r="CE62" i="18"/>
  <c r="CA60" i="18"/>
  <c r="CB90" i="18"/>
  <c r="BX74" i="18"/>
  <c r="BX90" i="18"/>
  <c r="BX81" i="18"/>
  <c r="CE65" i="18"/>
  <c r="CE74" i="18"/>
  <c r="CE90" i="18"/>
  <c r="BZ34" i="18" s="1"/>
  <c r="CA79" i="18"/>
  <c r="CA85" i="18"/>
  <c r="CA82" i="18"/>
  <c r="CC27" i="18"/>
  <c r="CC23" i="18"/>
  <c r="CC15" i="18"/>
  <c r="CG91" i="18"/>
  <c r="CG75" i="18"/>
  <c r="BY90" i="18"/>
  <c r="CG82" i="18"/>
  <c r="BY79" i="18"/>
  <c r="CG74" i="18"/>
  <c r="BX91" i="18"/>
  <c r="BX84" i="18"/>
  <c r="BX80" i="18"/>
  <c r="CB76" i="18"/>
  <c r="CE72" i="18"/>
  <c r="CE92" i="18"/>
  <c r="CA88" i="18"/>
  <c r="CE80" i="18"/>
  <c r="CA77" i="18"/>
  <c r="CE87" i="18"/>
  <c r="CA69" i="18"/>
  <c r="CA65" i="18"/>
  <c r="CA63" i="18"/>
  <c r="BZ13" i="18"/>
  <c r="BX62" i="18"/>
  <c r="BX60" i="18"/>
  <c r="CE66" i="18"/>
  <c r="CA62" i="18"/>
  <c r="CB81" i="18"/>
  <c r="BX78" i="18"/>
  <c r="BX88" i="18"/>
  <c r="BX85" i="18"/>
  <c r="CE67" i="18"/>
  <c r="CA67" i="18"/>
  <c r="CA83" i="18"/>
  <c r="CA89" i="18"/>
  <c r="CE36" i="18"/>
  <c r="CC35" i="18"/>
  <c r="CE19" i="18"/>
  <c r="CE16" i="18"/>
  <c r="BW21" i="18"/>
  <c r="BW20" i="18"/>
  <c r="BW29" i="18"/>
  <c r="CB72" i="18"/>
  <c r="CB79" i="18"/>
  <c r="CB60" i="18"/>
  <c r="CB63" i="18"/>
  <c r="CB78" i="18"/>
  <c r="CB88" i="18"/>
  <c r="CB85" i="18"/>
  <c r="CC29" i="18"/>
  <c r="CC28" i="18"/>
  <c r="BZ63" i="18"/>
  <c r="CC74" i="18"/>
  <c r="CB87" i="18"/>
  <c r="CB80" i="18"/>
  <c r="CB68" i="18"/>
  <c r="CB64" i="18"/>
  <c r="CB61" i="18"/>
  <c r="CB66" i="18"/>
  <c r="CB82" i="18"/>
  <c r="CB73" i="18"/>
  <c r="CB89" i="18"/>
  <c r="CB91" i="18"/>
  <c r="CB83" i="18"/>
  <c r="CB75" i="18"/>
  <c r="CB71" i="18"/>
  <c r="CB70" i="18"/>
  <c r="CB86" i="18"/>
  <c r="CB77" i="18"/>
  <c r="BY91" i="18"/>
  <c r="BY83" i="18"/>
  <c r="BY78" i="18"/>
  <c r="CH82" i="18"/>
  <c r="CH78" i="18"/>
  <c r="CA22" i="18" s="1"/>
  <c r="CH74" i="18"/>
  <c r="BY68" i="18"/>
  <c r="CD89" i="18"/>
  <c r="BZ33" i="18" s="1"/>
  <c r="CD81" i="18"/>
  <c r="BZ25" i="18" s="1"/>
  <c r="CD73" i="18"/>
  <c r="BZ17" i="18" s="1"/>
  <c r="CE30" i="18"/>
  <c r="CE32" i="18"/>
  <c r="CE29" i="18"/>
  <c r="CC25" i="18"/>
  <c r="CE20" i="18"/>
  <c r="CE21" i="18"/>
  <c r="CE24" i="18"/>
  <c r="BW19" i="18"/>
  <c r="CC90" i="18"/>
  <c r="CC82" i="18"/>
  <c r="CC75" i="18"/>
  <c r="CH70" i="18"/>
  <c r="CA14" i="18" s="1"/>
  <c r="CC71" i="18"/>
  <c r="BZ82" i="18"/>
  <c r="BZ78" i="18"/>
  <c r="BZ74" i="18"/>
  <c r="BX18" i="18" s="1"/>
  <c r="BW35" i="18"/>
  <c r="CE31" i="18"/>
  <c r="BW27" i="18"/>
  <c r="CE33" i="18"/>
  <c r="CE22" i="18"/>
  <c r="CE18" i="18"/>
  <c r="CF68" i="18"/>
  <c r="CF104" i="18" s="1"/>
  <c r="CC91" i="18"/>
  <c r="CC83" i="18"/>
  <c r="CC68" i="18"/>
  <c r="BW31" i="18"/>
  <c r="BW22" i="18"/>
  <c r="L25" i="18"/>
  <c r="L7" i="18"/>
  <c r="CH90" i="18"/>
  <c r="CC70" i="18"/>
  <c r="CG92" i="18"/>
  <c r="CG88" i="18"/>
  <c r="CG84" i="18"/>
  <c r="CG80" i="18"/>
  <c r="CG76" i="18"/>
  <c r="CG87" i="18"/>
  <c r="CG72" i="18"/>
  <c r="CG69" i="18"/>
  <c r="CG65" i="18"/>
  <c r="CG89" i="18"/>
  <c r="CG85" i="18"/>
  <c r="CG81" i="18"/>
  <c r="CG77" i="18"/>
  <c r="CG73" i="18"/>
  <c r="CA17" i="18" s="1"/>
  <c r="CG60" i="18"/>
  <c r="CG63" i="18"/>
  <c r="CG67" i="18"/>
  <c r="CG61" i="18"/>
  <c r="CH89" i="18"/>
  <c r="CH85" i="18"/>
  <c r="CH81" i="18"/>
  <c r="CH77" i="18"/>
  <c r="CG64" i="18"/>
  <c r="BZ67" i="18"/>
  <c r="BZ65" i="18"/>
  <c r="K25" i="18"/>
  <c r="K7" i="18"/>
  <c r="J23" i="18"/>
  <c r="J5" i="18"/>
  <c r="J25" i="18"/>
  <c r="AN37" i="18" s="1"/>
  <c r="J7" i="18"/>
  <c r="CC36" i="18"/>
  <c r="CC26" i="18"/>
  <c r="CC19" i="18"/>
  <c r="CC22" i="18"/>
  <c r="CC21" i="18"/>
  <c r="CC33" i="18"/>
  <c r="CC18" i="18"/>
  <c r="CC16" i="18"/>
  <c r="CC13" i="18"/>
  <c r="CC10" i="18"/>
  <c r="CC9" i="18"/>
  <c r="CC7" i="18"/>
  <c r="CC5" i="18"/>
  <c r="CC8" i="18"/>
  <c r="CC6" i="18"/>
  <c r="CC4" i="18"/>
  <c r="CC24" i="18"/>
  <c r="CC20" i="18"/>
  <c r="CC14" i="18"/>
  <c r="CC12" i="18"/>
  <c r="CC11" i="18"/>
  <c r="H25" i="18"/>
  <c r="H7" i="18"/>
  <c r="G23" i="18"/>
  <c r="G17" i="18"/>
  <c r="AH37" i="18" s="1"/>
  <c r="G5" i="18"/>
  <c r="F8" i="18"/>
  <c r="CH91" i="18"/>
  <c r="CA35" i="18" s="1"/>
  <c r="CH87" i="18"/>
  <c r="CH83" i="18"/>
  <c r="CH79" i="18"/>
  <c r="CA23" i="18" s="1"/>
  <c r="CH75" i="18"/>
  <c r="CH86" i="18"/>
  <c r="CH68" i="18"/>
  <c r="CH64" i="18"/>
  <c r="CH71" i="18"/>
  <c r="CA15" i="18" s="1"/>
  <c r="CH62" i="18"/>
  <c r="CH92" i="18"/>
  <c r="CH88" i="18"/>
  <c r="CH84" i="18"/>
  <c r="CH80" i="18"/>
  <c r="CH76" i="18"/>
  <c r="CH72" i="18"/>
  <c r="CH66" i="18"/>
  <c r="CH60" i="18"/>
  <c r="CC92" i="18"/>
  <c r="CC88" i="18"/>
  <c r="CC84" i="18"/>
  <c r="CC80" i="18"/>
  <c r="CC76" i="18"/>
  <c r="CC87" i="18"/>
  <c r="CC89" i="18"/>
  <c r="CC85" i="18"/>
  <c r="CC81" i="18"/>
  <c r="CC77" i="18"/>
  <c r="CC69" i="18"/>
  <c r="CC65" i="18"/>
  <c r="CC72" i="18"/>
  <c r="CC67" i="18"/>
  <c r="CC60" i="18"/>
  <c r="CC63" i="18"/>
  <c r="CC64" i="18"/>
  <c r="CC73" i="18"/>
  <c r="BZ69" i="18"/>
  <c r="CH61" i="18"/>
  <c r="D5" i="18"/>
  <c r="F7" i="18"/>
  <c r="H23" i="18"/>
  <c r="H5" i="18"/>
  <c r="E25" i="18"/>
  <c r="E7" i="18"/>
  <c r="G25" i="18"/>
  <c r="G7" i="18"/>
  <c r="L26" i="18"/>
  <c r="L8" i="18"/>
  <c r="BW25" i="18"/>
  <c r="BW23" i="18"/>
  <c r="BW34" i="18"/>
  <c r="BW8" i="18"/>
  <c r="BW12" i="18"/>
  <c r="BW11" i="18"/>
  <c r="BW9" i="18"/>
  <c r="BW7" i="18"/>
  <c r="BW5" i="18"/>
  <c r="BW6" i="18"/>
  <c r="BW13" i="18"/>
  <c r="BW14" i="18"/>
  <c r="CC86" i="18"/>
  <c r="CC78" i="18"/>
  <c r="BZ90" i="18"/>
  <c r="BZ26" i="18"/>
  <c r="CG62" i="18"/>
  <c r="CD91" i="18"/>
  <c r="BZ35" i="18" s="1"/>
  <c r="CD87" i="18"/>
  <c r="CD83" i="18"/>
  <c r="BZ27" i="18" s="1"/>
  <c r="CD79" i="18"/>
  <c r="CD75" i="18"/>
  <c r="BZ19" i="18" s="1"/>
  <c r="CD86" i="18"/>
  <c r="BZ30" i="18" s="1"/>
  <c r="CD92" i="18"/>
  <c r="CD88" i="18"/>
  <c r="CD84" i="18"/>
  <c r="BZ28" i="18" s="1"/>
  <c r="CD80" i="18"/>
  <c r="CD76" i="18"/>
  <c r="BZ20" i="18" s="1"/>
  <c r="CD71" i="18"/>
  <c r="BZ15" i="18" s="1"/>
  <c r="CD72" i="18"/>
  <c r="CD68" i="18"/>
  <c r="CD70" i="18"/>
  <c r="BZ14" i="18" s="1"/>
  <c r="CD66" i="18"/>
  <c r="CD64" i="18"/>
  <c r="BZ8" i="18" s="1"/>
  <c r="CD62" i="18"/>
  <c r="CD60" i="18"/>
  <c r="BY92" i="18"/>
  <c r="BY88" i="18"/>
  <c r="BY84" i="18"/>
  <c r="BY80" i="18"/>
  <c r="BY76" i="18"/>
  <c r="BY87" i="18"/>
  <c r="BY72" i="18"/>
  <c r="BY89" i="18"/>
  <c r="BY85" i="18"/>
  <c r="BY81" i="18"/>
  <c r="BY77" i="18"/>
  <c r="BY73" i="18"/>
  <c r="BY69" i="18"/>
  <c r="BY65" i="18"/>
  <c r="BY60" i="18"/>
  <c r="BY67" i="18"/>
  <c r="BY63" i="18"/>
  <c r="BZ89" i="18"/>
  <c r="BZ85" i="18"/>
  <c r="BZ81" i="18"/>
  <c r="BZ77" i="18"/>
  <c r="BZ73" i="18"/>
  <c r="BY64" i="18"/>
  <c r="CH67" i="18"/>
  <c r="CH65" i="18"/>
  <c r="CD61" i="18"/>
  <c r="BY26" i="18"/>
  <c r="K23" i="18"/>
  <c r="K5" i="18"/>
  <c r="C26" i="18"/>
  <c r="C8" i="18"/>
  <c r="E23" i="18"/>
  <c r="E17" i="18"/>
  <c r="E5" i="18"/>
  <c r="CH63" i="18"/>
  <c r="CC62" i="18"/>
  <c r="BZ91" i="18"/>
  <c r="BZ87" i="18"/>
  <c r="BZ83" i="18"/>
  <c r="BZ79" i="18"/>
  <c r="BX23" i="18" s="1"/>
  <c r="BZ75" i="18"/>
  <c r="BZ86" i="18"/>
  <c r="BZ92" i="18"/>
  <c r="BZ88" i="18"/>
  <c r="BZ84" i="18"/>
  <c r="BZ80" i="18"/>
  <c r="BZ76" i="18"/>
  <c r="BZ68" i="18"/>
  <c r="BZ71" i="18"/>
  <c r="BZ62" i="18"/>
  <c r="BX6" i="18" s="1"/>
  <c r="BZ70" i="18"/>
  <c r="BZ66" i="18"/>
  <c r="BZ64" i="18"/>
  <c r="BZ72" i="18"/>
  <c r="BZ60" i="18"/>
  <c r="CH69" i="18"/>
  <c r="CD67" i="18"/>
  <c r="BZ11" i="18" s="1"/>
  <c r="CD65" i="18"/>
  <c r="CC61" i="18"/>
  <c r="L23" i="18"/>
  <c r="L5" i="18"/>
  <c r="CE34" i="18"/>
  <c r="CE26" i="18"/>
  <c r="CE25" i="18"/>
  <c r="CE23" i="18"/>
  <c r="CE17" i="18"/>
  <c r="CE6" i="18"/>
  <c r="CE13" i="18"/>
  <c r="CE12" i="18"/>
  <c r="CE11" i="18"/>
  <c r="CE10" i="18"/>
  <c r="CE9" i="18"/>
  <c r="CE7" i="18"/>
  <c r="CE5" i="18"/>
  <c r="CE4" i="18"/>
  <c r="CE15" i="18"/>
  <c r="CE8" i="18"/>
  <c r="CC17" i="18"/>
  <c r="R37" i="18" l="1"/>
  <c r="DX37" i="18"/>
  <c r="DT37" i="18"/>
  <c r="DN37" i="18"/>
  <c r="DU37" i="18"/>
  <c r="DV37" i="18"/>
  <c r="DS37" i="18"/>
  <c r="DW37" i="18"/>
  <c r="DR37" i="18"/>
  <c r="DQ37" i="18"/>
  <c r="DP37" i="18"/>
  <c r="DO37" i="18"/>
  <c r="X37" i="18"/>
  <c r="EG37" i="18"/>
  <c r="ED37" i="18"/>
  <c r="EH37" i="18"/>
  <c r="EL37" i="18"/>
  <c r="EJ37" i="18"/>
  <c r="EE37" i="18"/>
  <c r="EI37" i="18"/>
  <c r="EM37" i="18"/>
  <c r="EF37" i="18"/>
  <c r="EN37" i="18"/>
  <c r="EK37" i="18"/>
  <c r="Z37" i="18"/>
  <c r="BD37" i="18"/>
  <c r="ES37" i="18"/>
  <c r="EW37" i="18"/>
  <c r="FA37" i="18"/>
  <c r="ET37" i="18"/>
  <c r="EX37" i="18"/>
  <c r="FB37" i="18"/>
  <c r="EY37" i="18"/>
  <c r="ER37" i="18"/>
  <c r="EV37" i="18"/>
  <c r="EZ37" i="18"/>
  <c r="EU37" i="18"/>
  <c r="AL37" i="18"/>
  <c r="CC50" i="18"/>
  <c r="BX12" i="18"/>
  <c r="BZ16" i="18"/>
  <c r="CF105" i="18"/>
  <c r="BY34" i="18"/>
  <c r="Z34" i="18" s="1"/>
  <c r="BB34" i="18" s="1"/>
  <c r="BX10" i="18"/>
  <c r="BY6" i="18"/>
  <c r="BZ36" i="18"/>
  <c r="BY33" i="18"/>
  <c r="BX14" i="18"/>
  <c r="BZ12" i="18"/>
  <c r="BZ31" i="18"/>
  <c r="CF107" i="18"/>
  <c r="CA27" i="18"/>
  <c r="BZ5" i="18"/>
  <c r="BX9" i="18"/>
  <c r="BY36" i="18"/>
  <c r="CA30" i="18"/>
  <c r="CE107" i="18"/>
  <c r="CA10" i="18"/>
  <c r="BZ21" i="18"/>
  <c r="BW106" i="18"/>
  <c r="BY15" i="18"/>
  <c r="BX15" i="18"/>
  <c r="BX19" i="18"/>
  <c r="CF103" i="18"/>
  <c r="BY11" i="18"/>
  <c r="CA12" i="18"/>
  <c r="CA29" i="18"/>
  <c r="AW29" i="18" s="1"/>
  <c r="BZ6" i="18"/>
  <c r="BZ24" i="18"/>
  <c r="BY25" i="18"/>
  <c r="BY20" i="18"/>
  <c r="CA18" i="18"/>
  <c r="BX4" i="18"/>
  <c r="BX27" i="18"/>
  <c r="BY9" i="18"/>
  <c r="CA19" i="18"/>
  <c r="BY27" i="18"/>
  <c r="X27" i="18" s="1"/>
  <c r="CE106" i="18"/>
  <c r="BY7" i="18"/>
  <c r="CA104" i="18"/>
  <c r="BY28" i="18"/>
  <c r="CA34" i="18"/>
  <c r="BX26" i="18"/>
  <c r="BW105" i="18"/>
  <c r="BY35" i="18"/>
  <c r="CE103" i="18"/>
  <c r="BX104" i="18"/>
  <c r="BZ10" i="18"/>
  <c r="CA6" i="18"/>
  <c r="BX34" i="18"/>
  <c r="BY17" i="18"/>
  <c r="BW107" i="18"/>
  <c r="BY18" i="18"/>
  <c r="BX107" i="18"/>
  <c r="CE104" i="18"/>
  <c r="CE105" i="18"/>
  <c r="BW103" i="18"/>
  <c r="BZ18" i="18"/>
  <c r="BZ7" i="18"/>
  <c r="BX105" i="18"/>
  <c r="BX30" i="18"/>
  <c r="BY5" i="18"/>
  <c r="BX106" i="18"/>
  <c r="BX35" i="18"/>
  <c r="BY21" i="18"/>
  <c r="BY31" i="18"/>
  <c r="CA105" i="18"/>
  <c r="CA26" i="18"/>
  <c r="BW104" i="18"/>
  <c r="CF106" i="18"/>
  <c r="BW36" i="18"/>
  <c r="BY12" i="18"/>
  <c r="BY23" i="18"/>
  <c r="BW32" i="18"/>
  <c r="BW18" i="18"/>
  <c r="BW4" i="18"/>
  <c r="BX25" i="18"/>
  <c r="CB106" i="18"/>
  <c r="CA107" i="18"/>
  <c r="BY29" i="18"/>
  <c r="BX24" i="18"/>
  <c r="BZ9" i="18"/>
  <c r="BX103" i="18"/>
  <c r="BZ23" i="18"/>
  <c r="BW15" i="18"/>
  <c r="AM15" i="18" s="1"/>
  <c r="BW10" i="18"/>
  <c r="BW17" i="18"/>
  <c r="BW26" i="18"/>
  <c r="BY8" i="18"/>
  <c r="BW33" i="18"/>
  <c r="BX22" i="18"/>
  <c r="BY19" i="18"/>
  <c r="BW16" i="18"/>
  <c r="BW28" i="18"/>
  <c r="BW30" i="18"/>
  <c r="BX7" i="18"/>
  <c r="BY13" i="18"/>
  <c r="CA106" i="18"/>
  <c r="BX11" i="18"/>
  <c r="BZ32" i="18"/>
  <c r="BY30" i="18"/>
  <c r="W30" i="18" s="1"/>
  <c r="BY32" i="18"/>
  <c r="CA103" i="18"/>
  <c r="BY14" i="18"/>
  <c r="AZ14" i="18" s="1"/>
  <c r="CB105" i="18"/>
  <c r="BY24" i="18"/>
  <c r="CB103" i="18"/>
  <c r="CB107" i="18"/>
  <c r="AB15" i="18"/>
  <c r="BY16" i="18"/>
  <c r="BX20" i="18"/>
  <c r="BY10" i="18"/>
  <c r="BX29" i="18"/>
  <c r="BX21" i="18"/>
  <c r="BX28" i="18"/>
  <c r="CB104" i="18"/>
  <c r="BY22" i="18"/>
  <c r="Z22" i="18" s="1"/>
  <c r="BB22" i="18" s="1"/>
  <c r="X34" i="18"/>
  <c r="BX36" i="18"/>
  <c r="BX32" i="18"/>
  <c r="Y12" i="18"/>
  <c r="W23" i="18"/>
  <c r="W22" i="18"/>
  <c r="Z27" i="18"/>
  <c r="BB27" i="18" s="1"/>
  <c r="AP29" i="18"/>
  <c r="BX13" i="18"/>
  <c r="BX17" i="18"/>
  <c r="BX33" i="18"/>
  <c r="BX16" i="18"/>
  <c r="BX31" i="18"/>
  <c r="AH23" i="18"/>
  <c r="BZ107" i="18"/>
  <c r="BZ106" i="18"/>
  <c r="BZ104" i="18"/>
  <c r="BZ105" i="18"/>
  <c r="BZ103" i="18"/>
  <c r="E26" i="18"/>
  <c r="E8" i="18"/>
  <c r="AM22" i="18"/>
  <c r="BX8" i="18"/>
  <c r="AK14" i="18"/>
  <c r="EH14" i="18" s="1"/>
  <c r="AE14" i="18"/>
  <c r="BW54" i="18"/>
  <c r="AL34" i="18"/>
  <c r="AI34" i="18"/>
  <c r="AL14" i="18"/>
  <c r="CC52" i="18"/>
  <c r="CC51" i="18"/>
  <c r="CC49" i="18"/>
  <c r="CC48" i="18"/>
  <c r="AN34" i="18"/>
  <c r="BD34" i="18" s="1"/>
  <c r="AD22" i="18"/>
  <c r="CL22" i="18" s="1"/>
  <c r="CA11" i="18"/>
  <c r="CA21" i="18"/>
  <c r="CA9" i="18"/>
  <c r="CA20" i="18"/>
  <c r="CA36" i="18"/>
  <c r="CE51" i="18"/>
  <c r="CE49" i="18"/>
  <c r="CE48" i="18"/>
  <c r="CE52" i="18"/>
  <c r="CE50" i="18"/>
  <c r="AF29" i="18"/>
  <c r="CD107" i="18"/>
  <c r="CD106" i="18"/>
  <c r="CD105" i="18"/>
  <c r="CD103" i="18"/>
  <c r="CD104" i="18"/>
  <c r="BZ4" i="18"/>
  <c r="AP12" i="18"/>
  <c r="AE12" i="18"/>
  <c r="AD12" i="18"/>
  <c r="CO12" i="18" s="1"/>
  <c r="AL23" i="18"/>
  <c r="AF23" i="18"/>
  <c r="AE23" i="18"/>
  <c r="D8" i="18"/>
  <c r="J26" i="18"/>
  <c r="J8" i="18"/>
  <c r="AE22" i="18"/>
  <c r="AW22" i="18"/>
  <c r="AK22" i="18"/>
  <c r="EJ22" i="18" s="1"/>
  <c r="CA8" i="18"/>
  <c r="CA7" i="18"/>
  <c r="CA25" i="18"/>
  <c r="CA13" i="18"/>
  <c r="CA24" i="18"/>
  <c r="AG22" i="18"/>
  <c r="AD27" i="18"/>
  <c r="CL27" i="18" s="1"/>
  <c r="BY107" i="18"/>
  <c r="BY106" i="18"/>
  <c r="BY105" i="18"/>
  <c r="BY104" i="18"/>
  <c r="BY103" i="18"/>
  <c r="AF9" i="18"/>
  <c r="AP22" i="18"/>
  <c r="CC107" i="18"/>
  <c r="CC106" i="18"/>
  <c r="CC105" i="18"/>
  <c r="CC104" i="18"/>
  <c r="CC103" i="18"/>
  <c r="G26" i="18"/>
  <c r="G8" i="18"/>
  <c r="AF27" i="18"/>
  <c r="AI22" i="18"/>
  <c r="CG107" i="18"/>
  <c r="CG106" i="18"/>
  <c r="CG105" i="18"/>
  <c r="CG104" i="18"/>
  <c r="CG103" i="18"/>
  <c r="CA4" i="18"/>
  <c r="CA16" i="18"/>
  <c r="CA28" i="18"/>
  <c r="K26" i="18"/>
  <c r="K8" i="18"/>
  <c r="AK15" i="18"/>
  <c r="H26" i="18"/>
  <c r="H8" i="18"/>
  <c r="CH107" i="18"/>
  <c r="CH106" i="18"/>
  <c r="CH105" i="18"/>
  <c r="CH103" i="18"/>
  <c r="CH104" i="18"/>
  <c r="AT14" i="18"/>
  <c r="AN22" i="18"/>
  <c r="BD22" i="18" s="1"/>
  <c r="AT22" i="18"/>
  <c r="BY4" i="18"/>
  <c r="CA5" i="18"/>
  <c r="CA33" i="18"/>
  <c r="CA31" i="18"/>
  <c r="CA32" i="18"/>
  <c r="EO37" i="18" l="1"/>
  <c r="CZ37" i="18"/>
  <c r="DD37" i="18"/>
  <c r="DH37" i="18"/>
  <c r="DA37" i="18"/>
  <c r="DE37" i="18"/>
  <c r="DI37" i="18"/>
  <c r="DB37" i="18"/>
  <c r="DF37" i="18"/>
  <c r="DJ37" i="18"/>
  <c r="BB37" i="18"/>
  <c r="DG37" i="18"/>
  <c r="FC37" i="18"/>
  <c r="DC37" i="18"/>
  <c r="AO37" i="18"/>
  <c r="AA37" i="18"/>
  <c r="AL15" i="18"/>
  <c r="BW50" i="18"/>
  <c r="AP26" i="18"/>
  <c r="AF34" i="18"/>
  <c r="AD34" i="18"/>
  <c r="CO34" i="18" s="1"/>
  <c r="AI17" i="18"/>
  <c r="Y34" i="18"/>
  <c r="AI9" i="18"/>
  <c r="AW34" i="18"/>
  <c r="AI29" i="18"/>
  <c r="AT34" i="18"/>
  <c r="AH34" i="18"/>
  <c r="AD30" i="18"/>
  <c r="CP30" i="18" s="1"/>
  <c r="W34" i="18"/>
  <c r="AZ34" i="18"/>
  <c r="AL29" i="18"/>
  <c r="AH30" i="18"/>
  <c r="AT18" i="18"/>
  <c r="AP35" i="18"/>
  <c r="AT15" i="18"/>
  <c r="AB12" i="18"/>
  <c r="AE34" i="18"/>
  <c r="AG34" i="18"/>
  <c r="AM34" i="18"/>
  <c r="AB34" i="18"/>
  <c r="AK17" i="18"/>
  <c r="AI15" i="18"/>
  <c r="AP15" i="18"/>
  <c r="AW14" i="18"/>
  <c r="AH12" i="18"/>
  <c r="AI12" i="18"/>
  <c r="AF12" i="18"/>
  <c r="AW15" i="18"/>
  <c r="AF14" i="18"/>
  <c r="AD14" i="18"/>
  <c r="CP14" i="18" s="1"/>
  <c r="AG27" i="18"/>
  <c r="AD35" i="18"/>
  <c r="CP35" i="18" s="1"/>
  <c r="AH15" i="18"/>
  <c r="AL27" i="18"/>
  <c r="AB27" i="18"/>
  <c r="W27" i="18"/>
  <c r="Z12" i="18"/>
  <c r="BB12" i="18" s="1"/>
  <c r="X12" i="18"/>
  <c r="X35" i="18"/>
  <c r="X15" i="18"/>
  <c r="AZ35" i="18"/>
  <c r="Z15" i="18"/>
  <c r="BB15" i="18" s="1"/>
  <c r="AZ27" i="18"/>
  <c r="Y35" i="18"/>
  <c r="AI18" i="18"/>
  <c r="AK27" i="18"/>
  <c r="EN27" i="18" s="1"/>
  <c r="AN12" i="18"/>
  <c r="EV12" i="18" s="1"/>
  <c r="AN14" i="18"/>
  <c r="BD14" i="18" s="1"/>
  <c r="AG35" i="18"/>
  <c r="W15" i="18"/>
  <c r="AK25" i="18"/>
  <c r="EK25" i="18" s="1"/>
  <c r="Z23" i="18"/>
  <c r="BB23" i="18" s="1"/>
  <c r="AZ12" i="18"/>
  <c r="AL9" i="18"/>
  <c r="AW19" i="18"/>
  <c r="AE15" i="18"/>
  <c r="AF15" i="18"/>
  <c r="AN27" i="18"/>
  <c r="BD27" i="18" s="1"/>
  <c r="AH27" i="18"/>
  <c r="AH9" i="18"/>
  <c r="AP27" i="18"/>
  <c r="AM12" i="18"/>
  <c r="AK12" i="18"/>
  <c r="EE12" i="18" s="1"/>
  <c r="AW27" i="18"/>
  <c r="AG14" i="18"/>
  <c r="AH14" i="18"/>
  <c r="AN15" i="18"/>
  <c r="BD15" i="18" s="1"/>
  <c r="AG30" i="18"/>
  <c r="Y27" i="18"/>
  <c r="W12" i="18"/>
  <c r="AT27" i="18"/>
  <c r="AD15" i="18"/>
  <c r="CU15" i="18" s="1"/>
  <c r="AG15" i="18"/>
  <c r="AM27" i="18"/>
  <c r="AI27" i="18"/>
  <c r="AL12" i="18"/>
  <c r="AG12" i="18"/>
  <c r="R12" i="18" s="1"/>
  <c r="AW12" i="18"/>
  <c r="AT12" i="18"/>
  <c r="AE27" i="18"/>
  <c r="AF22" i="18"/>
  <c r="AL22" i="18"/>
  <c r="AP14" i="18"/>
  <c r="AK34" i="18"/>
  <c r="EM34" i="18" s="1"/>
  <c r="AP34" i="18"/>
  <c r="AI14" i="18"/>
  <c r="AM14" i="18"/>
  <c r="AH22" i="18"/>
  <c r="R22" i="18" s="1"/>
  <c r="AB23" i="18"/>
  <c r="X26" i="18"/>
  <c r="W14" i="18"/>
  <c r="AF26" i="18"/>
  <c r="AP17" i="18"/>
  <c r="AM9" i="18"/>
  <c r="AN9" i="18"/>
  <c r="BD9" i="18" s="1"/>
  <c r="AK9" i="18"/>
  <c r="EM9" i="18" s="1"/>
  <c r="AI23" i="18"/>
  <c r="AK23" i="18"/>
  <c r="EK23" i="18" s="1"/>
  <c r="AP23" i="18"/>
  <c r="AW26" i="18"/>
  <c r="AE29" i="18"/>
  <c r="AM23" i="18"/>
  <c r="AN19" i="18"/>
  <c r="Y23" i="18"/>
  <c r="W29" i="18"/>
  <c r="Z19" i="18"/>
  <c r="AB26" i="18"/>
  <c r="AH26" i="18"/>
  <c r="AH29" i="18"/>
  <c r="AT29" i="18"/>
  <c r="AP9" i="18"/>
  <c r="AG9" i="18"/>
  <c r="AW9" i="18"/>
  <c r="AT9" i="18"/>
  <c r="AN23" i="18"/>
  <c r="AT23" i="18"/>
  <c r="AD29" i="18"/>
  <c r="CP29" i="18" s="1"/>
  <c r="AP19" i="18"/>
  <c r="Y22" i="18"/>
  <c r="X23" i="18"/>
  <c r="AG29" i="18"/>
  <c r="R29" i="18" s="1"/>
  <c r="AN29" i="18"/>
  <c r="BD29" i="18" s="1"/>
  <c r="AD9" i="18"/>
  <c r="CU9" i="18" s="1"/>
  <c r="AE9" i="18"/>
  <c r="AW25" i="18"/>
  <c r="AD23" i="18"/>
  <c r="CP23" i="18" s="1"/>
  <c r="AW23" i="18"/>
  <c r="AG23" i="18"/>
  <c r="AM29" i="18"/>
  <c r="AW8" i="18"/>
  <c r="W26" i="18"/>
  <c r="AL10" i="18"/>
  <c r="AZ19" i="18"/>
  <c r="AB6" i="18"/>
  <c r="AG26" i="18"/>
  <c r="AM26" i="18"/>
  <c r="AG25" i="18"/>
  <c r="AW6" i="18"/>
  <c r="AK35" i="18"/>
  <c r="EM35" i="18" s="1"/>
  <c r="AI35" i="18"/>
  <c r="AM35" i="18"/>
  <c r="AT19" i="18"/>
  <c r="AL19" i="18"/>
  <c r="AK19" i="18"/>
  <c r="EL19" i="18" s="1"/>
  <c r="AL26" i="18"/>
  <c r="AB19" i="18"/>
  <c r="W19" i="18"/>
  <c r="Z35" i="18"/>
  <c r="DB35" i="18" s="1"/>
  <c r="Y26" i="18"/>
  <c r="AK26" i="18"/>
  <c r="EM26" i="18" s="1"/>
  <c r="AN26" i="18"/>
  <c r="BD26" i="18" s="1"/>
  <c r="AE26" i="18"/>
  <c r="AT26" i="18"/>
  <c r="AI25" i="18"/>
  <c r="AP25" i="18"/>
  <c r="AP6" i="18"/>
  <c r="AH35" i="18"/>
  <c r="AT35" i="18"/>
  <c r="AN35" i="18"/>
  <c r="AE35" i="18"/>
  <c r="AH19" i="18"/>
  <c r="AM19" i="18"/>
  <c r="AG19" i="18"/>
  <c r="Z18" i="18"/>
  <c r="BB18" i="18" s="1"/>
  <c r="Z29" i="18"/>
  <c r="BB29" i="18" s="1"/>
  <c r="Y19" i="18"/>
  <c r="AB35" i="18"/>
  <c r="W35" i="18"/>
  <c r="Z26" i="18"/>
  <c r="BB26" i="18" s="1"/>
  <c r="AL18" i="18"/>
  <c r="AI26" i="18"/>
  <c r="AD26" i="18"/>
  <c r="CQ26" i="18" s="1"/>
  <c r="AD18" i="18"/>
  <c r="AM6" i="18"/>
  <c r="AK18" i="18"/>
  <c r="EE18" i="18" s="1"/>
  <c r="AP8" i="18"/>
  <c r="AW35" i="18"/>
  <c r="AL35" i="18"/>
  <c r="AF35" i="18"/>
  <c r="AD19" i="18"/>
  <c r="CR19" i="18" s="1"/>
  <c r="AF19" i="18"/>
  <c r="AE19" i="18"/>
  <c r="AI19" i="18"/>
  <c r="Y29" i="18"/>
  <c r="X19" i="18"/>
  <c r="Z30" i="18"/>
  <c r="BB30" i="18" s="1"/>
  <c r="X18" i="18"/>
  <c r="W6" i="18"/>
  <c r="AW18" i="18"/>
  <c r="AF8" i="18"/>
  <c r="AH8" i="18"/>
  <c r="AF6" i="18"/>
  <c r="AN6" i="18"/>
  <c r="BD6" i="18" s="1"/>
  <c r="AE6" i="18"/>
  <c r="AN18" i="18"/>
  <c r="EY18" i="18" s="1"/>
  <c r="AM18" i="18"/>
  <c r="AE30" i="18"/>
  <c r="AM30" i="18"/>
  <c r="AI30" i="18"/>
  <c r="W18" i="18"/>
  <c r="AZ21" i="18"/>
  <c r="AB30" i="18"/>
  <c r="Y6" i="18"/>
  <c r="AZ6" i="18"/>
  <c r="AG18" i="18"/>
  <c r="AT8" i="18"/>
  <c r="AK6" i="18"/>
  <c r="EI6" i="18" s="1"/>
  <c r="AG6" i="18"/>
  <c r="AD6" i="18"/>
  <c r="CU6" i="18" s="1"/>
  <c r="AW30" i="18"/>
  <c r="AF30" i="18"/>
  <c r="AP30" i="18"/>
  <c r="AH18" i="18"/>
  <c r="Y18" i="18"/>
  <c r="AB18" i="18"/>
  <c r="X30" i="18"/>
  <c r="Z6" i="18"/>
  <c r="BB6" i="18" s="1"/>
  <c r="Y30" i="18"/>
  <c r="AZ22" i="18"/>
  <c r="AE18" i="18"/>
  <c r="AI6" i="18"/>
  <c r="AT6" i="18"/>
  <c r="AL6" i="18"/>
  <c r="AH6" i="18"/>
  <c r="AP18" i="18"/>
  <c r="AF18" i="18"/>
  <c r="AN30" i="18"/>
  <c r="AL30" i="18"/>
  <c r="AT30" i="18"/>
  <c r="AK30" i="18"/>
  <c r="EL30" i="18" s="1"/>
  <c r="X29" i="18"/>
  <c r="X6" i="18"/>
  <c r="AZ9" i="18"/>
  <c r="FB34" i="18"/>
  <c r="FB15" i="18"/>
  <c r="AD10" i="18"/>
  <c r="CU10" i="18" s="1"/>
  <c r="BW48" i="18"/>
  <c r="AE10" i="18"/>
  <c r="AH10" i="18"/>
  <c r="AI10" i="18"/>
  <c r="AF10" i="18"/>
  <c r="BW49" i="18"/>
  <c r="AM10" i="18"/>
  <c r="AN10" i="18"/>
  <c r="BD10" i="18" s="1"/>
  <c r="AK10" i="18"/>
  <c r="EM10" i="18" s="1"/>
  <c r="BW52" i="18"/>
  <c r="BW51" i="18"/>
  <c r="AP10" i="18"/>
  <c r="AG10" i="18"/>
  <c r="AW10" i="18"/>
  <c r="AT10" i="18"/>
  <c r="Y32" i="18"/>
  <c r="EG26" i="18"/>
  <c r="Y5" i="18"/>
  <c r="AZ5" i="18"/>
  <c r="EW26" i="18"/>
  <c r="EY27" i="18"/>
  <c r="EU27" i="18"/>
  <c r="ET27" i="18"/>
  <c r="AP24" i="18"/>
  <c r="AM8" i="18"/>
  <c r="AG8" i="18"/>
  <c r="AZ8" i="18"/>
  <c r="AI4" i="18"/>
  <c r="EN17" i="18"/>
  <c r="EI17" i="18"/>
  <c r="EM17" i="18"/>
  <c r="EK17" i="18"/>
  <c r="EJ17" i="18"/>
  <c r="EL17" i="18"/>
  <c r="EF17" i="18"/>
  <c r="EH17" i="18"/>
  <c r="EG17" i="18"/>
  <c r="CV18" i="18"/>
  <c r="CQ18" i="18"/>
  <c r="CS18" i="18"/>
  <c r="CU18" i="18"/>
  <c r="CM18" i="18"/>
  <c r="CT18" i="18"/>
  <c r="CN18" i="18"/>
  <c r="CR18" i="18"/>
  <c r="CO18" i="18"/>
  <c r="CP18" i="18"/>
  <c r="EK15" i="18"/>
  <c r="EI15" i="18"/>
  <c r="EN15" i="18"/>
  <c r="EM15" i="18"/>
  <c r="EJ15" i="18"/>
  <c r="EL15" i="18"/>
  <c r="EH15" i="18"/>
  <c r="EF15" i="18"/>
  <c r="EG15" i="18"/>
  <c r="EE15" i="18"/>
  <c r="EX29" i="18"/>
  <c r="ER29" i="18"/>
  <c r="EX9" i="18"/>
  <c r="AZ25" i="18"/>
  <c r="FB22" i="18"/>
  <c r="EV22" i="18"/>
  <c r="EX22" i="18"/>
  <c r="FA22" i="18"/>
  <c r="ER22" i="18"/>
  <c r="EY22" i="18"/>
  <c r="EU22" i="18"/>
  <c r="EZ22" i="18"/>
  <c r="EW22" i="18"/>
  <c r="EM25" i="18"/>
  <c r="EF25" i="18"/>
  <c r="DD22" i="18"/>
  <c r="CV6" i="18"/>
  <c r="CQ6" i="18"/>
  <c r="CS6" i="18"/>
  <c r="EI27" i="18"/>
  <c r="EL27" i="18"/>
  <c r="AK7" i="18"/>
  <c r="EH7" i="18" s="1"/>
  <c r="EM23" i="18"/>
  <c r="X31" i="18"/>
  <c r="AK29" i="18"/>
  <c r="EE29" i="18" s="1"/>
  <c r="X22" i="18"/>
  <c r="AB22" i="18"/>
  <c r="AB29" i="18"/>
  <c r="AB10" i="18"/>
  <c r="Y15" i="18"/>
  <c r="X14" i="18"/>
  <c r="EJ27" i="18"/>
  <c r="AZ29" i="18"/>
  <c r="AZ31" i="18"/>
  <c r="CR22" i="18"/>
  <c r="AZ11" i="18"/>
  <c r="ES34" i="18"/>
  <c r="EG14" i="18"/>
  <c r="AZ26" i="18"/>
  <c r="CP6" i="18"/>
  <c r="ET29" i="18"/>
  <c r="CN29" i="18"/>
  <c r="EH22" i="18"/>
  <c r="ET34" i="18"/>
  <c r="CP27" i="18"/>
  <c r="CL6" i="18"/>
  <c r="AZ32" i="18"/>
  <c r="CO29" i="18"/>
  <c r="EY34" i="18"/>
  <c r="ER12" i="18"/>
  <c r="CO6" i="18"/>
  <c r="CM23" i="18"/>
  <c r="Y9" i="18"/>
  <c r="AB33" i="18"/>
  <c r="Y24" i="18"/>
  <c r="CR12" i="18"/>
  <c r="ER34" i="18"/>
  <c r="AZ30" i="18"/>
  <c r="AZ28" i="18"/>
  <c r="AZ16" i="18"/>
  <c r="ED17" i="18"/>
  <c r="AZ17" i="18"/>
  <c r="ES35" i="18"/>
  <c r="CM6" i="18"/>
  <c r="CT12" i="18"/>
  <c r="EX34" i="18"/>
  <c r="AZ4" i="18"/>
  <c r="EF23" i="18"/>
  <c r="CT29" i="18"/>
  <c r="ED23" i="18"/>
  <c r="CL12" i="18"/>
  <c r="EE23" i="18"/>
  <c r="CV27" i="18"/>
  <c r="CU27" i="18"/>
  <c r="CQ27" i="18"/>
  <c r="CS27" i="18"/>
  <c r="CT27" i="18"/>
  <c r="AH13" i="18"/>
  <c r="EI22" i="18"/>
  <c r="EN22" i="18"/>
  <c r="EM22" i="18"/>
  <c r="EK22" i="18"/>
  <c r="CU23" i="18"/>
  <c r="CV12" i="18"/>
  <c r="CS12" i="18"/>
  <c r="CQ12" i="18"/>
  <c r="CU12" i="18"/>
  <c r="AM21" i="18"/>
  <c r="CV22" i="18"/>
  <c r="CU22" i="18"/>
  <c r="CS22" i="18"/>
  <c r="CQ22" i="18"/>
  <c r="EN14" i="18"/>
  <c r="EI14" i="18"/>
  <c r="EL14" i="18"/>
  <c r="EM14" i="18"/>
  <c r="EK14" i="18"/>
  <c r="Y17" i="18"/>
  <c r="EE17" i="18"/>
  <c r="W21" i="18"/>
  <c r="ET30" i="18"/>
  <c r="CL29" i="18"/>
  <c r="EL22" i="18"/>
  <c r="ED14" i="18"/>
  <c r="CR29" i="18"/>
  <c r="AZ33" i="18"/>
  <c r="AZ10" i="18"/>
  <c r="CP22" i="18"/>
  <c r="EW34" i="18"/>
  <c r="CO22" i="18"/>
  <c r="CN12" i="18"/>
  <c r="FA34" i="18"/>
  <c r="EJ14" i="18"/>
  <c r="CL23" i="18"/>
  <c r="EE14" i="18"/>
  <c r="EZ34" i="18"/>
  <c r="W36" i="18"/>
  <c r="Y11" i="18"/>
  <c r="CV29" i="18"/>
  <c r="CS29" i="18"/>
  <c r="CU29" i="18"/>
  <c r="CQ29" i="18"/>
  <c r="CS14" i="18"/>
  <c r="EF22" i="18"/>
  <c r="CN22" i="18"/>
  <c r="ET22" i="18"/>
  <c r="CM29" i="18"/>
  <c r="Z14" i="18"/>
  <c r="EF14" i="18"/>
  <c r="CR27" i="18"/>
  <c r="EJ35" i="18"/>
  <c r="CT22" i="18"/>
  <c r="CO27" i="18"/>
  <c r="CN6" i="18"/>
  <c r="EE22" i="18"/>
  <c r="CM22" i="18"/>
  <c r="ES22" i="18"/>
  <c r="ED15" i="18"/>
  <c r="AZ15" i="18"/>
  <c r="CN27" i="18"/>
  <c r="AZ20" i="18"/>
  <c r="ED22" i="18"/>
  <c r="CP12" i="18"/>
  <c r="EG22" i="18"/>
  <c r="CL18" i="18"/>
  <c r="AZ18" i="18"/>
  <c r="AN36" i="18"/>
  <c r="BD36" i="18" s="1"/>
  <c r="AZ36" i="18"/>
  <c r="FA15" i="18"/>
  <c r="CR6" i="18"/>
  <c r="CR14" i="18"/>
  <c r="AZ23" i="18"/>
  <c r="AZ7" i="18"/>
  <c r="AZ13" i="18"/>
  <c r="CM27" i="18"/>
  <c r="CM12" i="18"/>
  <c r="CT6" i="18"/>
  <c r="AZ24" i="18"/>
  <c r="EU34" i="18"/>
  <c r="EV34" i="18"/>
  <c r="CZ34" i="18"/>
  <c r="DB27" i="18"/>
  <c r="AA25" i="18"/>
  <c r="AA35" i="18"/>
  <c r="AE25" i="18"/>
  <c r="AF25" i="18"/>
  <c r="AL25" i="18"/>
  <c r="AK8" i="18"/>
  <c r="EH8" i="18" s="1"/>
  <c r="AL8" i="18"/>
  <c r="AD8" i="18"/>
  <c r="CM8" i="18" s="1"/>
  <c r="Z7" i="18"/>
  <c r="BB7" i="18" s="1"/>
  <c r="W9" i="18"/>
  <c r="X36" i="18"/>
  <c r="AB21" i="18"/>
  <c r="Y36" i="18"/>
  <c r="X11" i="18"/>
  <c r="AB5" i="18"/>
  <c r="Z4" i="18"/>
  <c r="BB4" i="18" s="1"/>
  <c r="W24" i="18"/>
  <c r="X24" i="18"/>
  <c r="Y10" i="18"/>
  <c r="AA15" i="18"/>
  <c r="Y14" i="18"/>
  <c r="AB14" i="18"/>
  <c r="X25" i="18"/>
  <c r="X8" i="18"/>
  <c r="AO4" i="18"/>
  <c r="AB7" i="18"/>
  <c r="W7" i="18"/>
  <c r="X9" i="18"/>
  <c r="Z21" i="18"/>
  <c r="BB21" i="18" s="1"/>
  <c r="Y21" i="18"/>
  <c r="Z11" i="18"/>
  <c r="BB11" i="18" s="1"/>
  <c r="X5" i="18"/>
  <c r="Y4" i="18"/>
  <c r="AB24" i="18"/>
  <c r="Z10" i="18"/>
  <c r="BB10" i="18" s="1"/>
  <c r="Z25" i="18"/>
  <c r="BB25" i="18" s="1"/>
  <c r="AB25" i="18"/>
  <c r="AD25" i="18"/>
  <c r="CM25" i="18" s="1"/>
  <c r="AN25" i="18"/>
  <c r="BD25" i="18" s="1"/>
  <c r="AT25" i="18"/>
  <c r="AN8" i="18"/>
  <c r="BD8" i="18" s="1"/>
  <c r="AE8" i="18"/>
  <c r="AI8" i="18"/>
  <c r="X33" i="18"/>
  <c r="Y13" i="18"/>
  <c r="Y7" i="18"/>
  <c r="X32" i="18"/>
  <c r="AB9" i="18"/>
  <c r="AB11" i="18"/>
  <c r="W11" i="18"/>
  <c r="W5" i="18"/>
  <c r="AB4" i="18"/>
  <c r="X28" i="18"/>
  <c r="Y20" i="18"/>
  <c r="W25" i="18"/>
  <c r="Y25" i="18"/>
  <c r="AA30" i="18"/>
  <c r="AB16" i="18"/>
  <c r="X7" i="18"/>
  <c r="Z9" i="18"/>
  <c r="X21" i="18"/>
  <c r="Z5" i="18"/>
  <c r="BB5" i="18" s="1"/>
  <c r="AE4" i="18"/>
  <c r="Z24" i="18"/>
  <c r="BB24" i="18" s="1"/>
  <c r="AA24" i="18"/>
  <c r="Z33" i="18"/>
  <c r="BB33" i="18" s="1"/>
  <c r="Z8" i="18"/>
  <c r="BB8" i="18" s="1"/>
  <c r="AA21" i="18"/>
  <c r="AA36" i="18"/>
  <c r="AA14" i="18"/>
  <c r="AA8" i="18"/>
  <c r="AA18" i="18"/>
  <c r="AA27" i="18"/>
  <c r="AA22" i="18"/>
  <c r="AA23" i="18"/>
  <c r="AA12" i="18"/>
  <c r="AA7" i="18"/>
  <c r="AA13" i="18"/>
  <c r="AA11" i="18"/>
  <c r="AA19" i="18"/>
  <c r="AA26" i="18"/>
  <c r="AA6" i="18"/>
  <c r="AA31" i="18"/>
  <c r="AA9" i="18"/>
  <c r="AA29" i="18"/>
  <c r="AA34" i="18"/>
  <c r="AA5" i="18"/>
  <c r="Z20" i="18"/>
  <c r="BB20" i="18" s="1"/>
  <c r="AB28" i="18"/>
  <c r="AD17" i="18"/>
  <c r="CM17" i="18" s="1"/>
  <c r="AN17" i="18"/>
  <c r="BD17" i="18" s="1"/>
  <c r="AT17" i="18"/>
  <c r="AH17" i="18"/>
  <c r="Z32" i="18"/>
  <c r="X13" i="18"/>
  <c r="Z16" i="18"/>
  <c r="BB16" i="18" s="1"/>
  <c r="AA16" i="18"/>
  <c r="Z36" i="18"/>
  <c r="BB36" i="18" s="1"/>
  <c r="AP4" i="18"/>
  <c r="AA4" i="18"/>
  <c r="AK4" i="18"/>
  <c r="AW4" i="18"/>
  <c r="W4" i="18"/>
  <c r="AB31" i="18"/>
  <c r="Z31" i="18"/>
  <c r="BB31" i="18" s="1"/>
  <c r="X17" i="18"/>
  <c r="AA10" i="18"/>
  <c r="W10" i="18"/>
  <c r="W20" i="18"/>
  <c r="X20" i="18"/>
  <c r="Y28" i="18"/>
  <c r="W33" i="18"/>
  <c r="Y33" i="18"/>
  <c r="AB8" i="18"/>
  <c r="AA17" i="18"/>
  <c r="AW17" i="18"/>
  <c r="AG17" i="18"/>
  <c r="BX52" i="18"/>
  <c r="AM17" i="18"/>
  <c r="W32" i="18"/>
  <c r="AA32" i="18"/>
  <c r="Z13" i="18"/>
  <c r="BB13" i="18" s="1"/>
  <c r="AB13" i="18"/>
  <c r="W16" i="18"/>
  <c r="X16" i="18"/>
  <c r="AM4" i="18"/>
  <c r="AL4" i="18"/>
  <c r="AT4" i="18"/>
  <c r="AF4" i="18"/>
  <c r="AN4" i="18"/>
  <c r="BD4" i="18" s="1"/>
  <c r="Y31" i="18"/>
  <c r="W31" i="18"/>
  <c r="Z17" i="18"/>
  <c r="BB17" i="18" s="1"/>
  <c r="AB17" i="18"/>
  <c r="X10" i="18"/>
  <c r="AB20" i="18"/>
  <c r="Z28" i="18"/>
  <c r="BB28" i="18" s="1"/>
  <c r="AA28" i="18"/>
  <c r="AA33" i="18"/>
  <c r="Y8" i="18"/>
  <c r="Y16" i="18"/>
  <c r="AA20" i="18"/>
  <c r="AE17" i="18"/>
  <c r="AF17" i="18"/>
  <c r="AL17" i="18"/>
  <c r="AB32" i="18"/>
  <c r="W13" i="18"/>
  <c r="AB36" i="18"/>
  <c r="AH4" i="18"/>
  <c r="AG4" i="18"/>
  <c r="AD4" i="18"/>
  <c r="CN4" i="18" s="1"/>
  <c r="X4" i="18"/>
  <c r="W17" i="18"/>
  <c r="W28" i="18"/>
  <c r="W8" i="18"/>
  <c r="DD34" i="18"/>
  <c r="DC34" i="18"/>
  <c r="DB34" i="18"/>
  <c r="DH34" i="18"/>
  <c r="DA27" i="18"/>
  <c r="DG27" i="18"/>
  <c r="DE27" i="18"/>
  <c r="DC27" i="18"/>
  <c r="DG34" i="18"/>
  <c r="DC22" i="18"/>
  <c r="DA34" i="18"/>
  <c r="DE34" i="18"/>
  <c r="DG22" i="18"/>
  <c r="DE22" i="18"/>
  <c r="DG12" i="18"/>
  <c r="AO26" i="18"/>
  <c r="AO33" i="18"/>
  <c r="AK33" i="18"/>
  <c r="EE33" i="18" s="1"/>
  <c r="AD33" i="18"/>
  <c r="CM33" i="18" s="1"/>
  <c r="AG33" i="18"/>
  <c r="AM33" i="18"/>
  <c r="AW33" i="18"/>
  <c r="AP33" i="18"/>
  <c r="AT33" i="18"/>
  <c r="AI33" i="18"/>
  <c r="AE33" i="18"/>
  <c r="AF33" i="18"/>
  <c r="AH33" i="18"/>
  <c r="AL33" i="18"/>
  <c r="AN33" i="18"/>
  <c r="BD33" i="18" s="1"/>
  <c r="BY52" i="18"/>
  <c r="BY50" i="18"/>
  <c r="BY51" i="18"/>
  <c r="BY49" i="18"/>
  <c r="BY48" i="18"/>
  <c r="DJ15" i="18"/>
  <c r="DA15" i="18"/>
  <c r="DC15" i="18"/>
  <c r="AP16" i="18"/>
  <c r="AL16" i="18"/>
  <c r="AD16" i="18"/>
  <c r="CP16" i="18" s="1"/>
  <c r="AM16" i="18"/>
  <c r="AI16" i="18"/>
  <c r="AW16" i="18"/>
  <c r="AF16" i="18"/>
  <c r="AH16" i="18"/>
  <c r="AG16" i="18"/>
  <c r="AE16" i="18"/>
  <c r="AN16" i="18"/>
  <c r="BD16" i="18" s="1"/>
  <c r="AO16" i="18"/>
  <c r="AT16" i="18"/>
  <c r="AK16" i="18"/>
  <c r="AO6" i="18"/>
  <c r="AO9" i="18"/>
  <c r="AO8" i="18"/>
  <c r="AO25" i="18"/>
  <c r="AO17" i="18"/>
  <c r="AO10" i="18"/>
  <c r="AP32" i="18"/>
  <c r="AF32" i="18"/>
  <c r="AM32" i="18"/>
  <c r="AI32" i="18"/>
  <c r="AW32" i="18"/>
  <c r="AD32" i="18"/>
  <c r="CP32" i="18" s="1"/>
  <c r="AH32" i="18"/>
  <c r="AE32" i="18"/>
  <c r="AL32" i="18"/>
  <c r="AT32" i="18"/>
  <c r="AN32" i="18"/>
  <c r="BD32" i="18" s="1"/>
  <c r="AO32" i="18"/>
  <c r="AK32" i="18"/>
  <c r="EH32" i="18" s="1"/>
  <c r="AO22" i="18"/>
  <c r="AO30" i="18"/>
  <c r="AN31" i="18"/>
  <c r="BD31" i="18" s="1"/>
  <c r="AI31" i="18"/>
  <c r="AE31" i="18"/>
  <c r="AM31" i="18"/>
  <c r="AF31" i="18"/>
  <c r="AO31" i="18"/>
  <c r="AP31" i="18"/>
  <c r="AD31" i="18"/>
  <c r="CM31" i="18" s="1"/>
  <c r="AL31" i="18"/>
  <c r="AG31" i="18"/>
  <c r="AW31" i="18"/>
  <c r="AH31" i="18"/>
  <c r="AK31" i="18"/>
  <c r="EH31" i="18" s="1"/>
  <c r="AT31" i="18"/>
  <c r="AK5" i="18"/>
  <c r="AP5" i="18"/>
  <c r="AN5" i="18"/>
  <c r="BD5" i="18" s="1"/>
  <c r="AD5" i="18"/>
  <c r="AF5" i="18"/>
  <c r="AG5" i="18"/>
  <c r="AI5" i="18"/>
  <c r="AT5" i="18"/>
  <c r="AW5" i="18"/>
  <c r="AE5" i="18"/>
  <c r="AM5" i="18"/>
  <c r="AL5" i="18"/>
  <c r="AO5" i="18"/>
  <c r="AH5" i="18"/>
  <c r="AG32" i="18"/>
  <c r="AP28" i="18"/>
  <c r="AL28" i="18"/>
  <c r="AG28" i="18"/>
  <c r="AM28" i="18"/>
  <c r="AW28" i="18"/>
  <c r="AN28" i="18"/>
  <c r="BD28" i="18" s="1"/>
  <c r="AI28" i="18"/>
  <c r="AE28" i="18"/>
  <c r="AH28" i="18"/>
  <c r="AT28" i="18"/>
  <c r="AO28" i="18"/>
  <c r="AK28" i="18"/>
  <c r="EH28" i="18" s="1"/>
  <c r="AD28" i="18"/>
  <c r="CP28" i="18" s="1"/>
  <c r="AF28" i="18"/>
  <c r="CA51" i="18"/>
  <c r="CA49" i="18"/>
  <c r="CA48" i="18"/>
  <c r="CA52" i="18"/>
  <c r="CA50" i="18"/>
  <c r="AN13" i="18"/>
  <c r="BD13" i="18" s="1"/>
  <c r="AD7" i="18"/>
  <c r="AL7" i="18"/>
  <c r="AN7" i="18"/>
  <c r="BD7" i="18" s="1"/>
  <c r="AM13" i="18"/>
  <c r="AD13" i="18"/>
  <c r="AO13" i="18"/>
  <c r="AI11" i="18"/>
  <c r="AG11" i="18"/>
  <c r="AF11" i="18"/>
  <c r="DJ27" i="18"/>
  <c r="DI27" i="18"/>
  <c r="DH27" i="18"/>
  <c r="DF27" i="18"/>
  <c r="CZ27" i="18"/>
  <c r="AO15" i="18"/>
  <c r="AO27" i="18"/>
  <c r="BX51" i="18"/>
  <c r="AI36" i="18"/>
  <c r="AT36" i="18"/>
  <c r="AI20" i="18"/>
  <c r="AK20" i="18"/>
  <c r="EE20" i="18" s="1"/>
  <c r="AM25" i="18"/>
  <c r="AO35" i="18"/>
  <c r="DI19" i="18"/>
  <c r="AT21" i="18"/>
  <c r="AP21" i="18"/>
  <c r="AL21" i="18"/>
  <c r="AO24" i="18"/>
  <c r="AD24" i="18"/>
  <c r="CP24" i="18" s="1"/>
  <c r="AH24" i="18"/>
  <c r="AH7" i="18"/>
  <c r="AO7" i="18"/>
  <c r="AL13" i="18"/>
  <c r="AI13" i="18"/>
  <c r="AT13" i="18"/>
  <c r="AD11" i="18"/>
  <c r="CP11" i="18" s="1"/>
  <c r="AL11" i="18"/>
  <c r="AN11" i="18"/>
  <c r="BD11" i="18" s="1"/>
  <c r="AK11" i="18"/>
  <c r="EE11" i="18" s="1"/>
  <c r="AO20" i="18"/>
  <c r="AO36" i="18"/>
  <c r="BX50" i="18"/>
  <c r="DA22" i="18"/>
  <c r="DB22" i="18"/>
  <c r="AG36" i="18"/>
  <c r="AP36" i="18"/>
  <c r="AE36" i="18"/>
  <c r="AP20" i="18"/>
  <c r="AH20" i="18"/>
  <c r="AN20" i="18"/>
  <c r="BD20" i="18" s="1"/>
  <c r="AM20" i="18"/>
  <c r="DA19" i="18"/>
  <c r="AE21" i="18"/>
  <c r="AH21" i="18"/>
  <c r="AE24" i="18"/>
  <c r="AG24" i="18"/>
  <c r="AN24" i="18"/>
  <c r="BD24" i="18" s="1"/>
  <c r="AP7" i="18"/>
  <c r="AM7" i="18"/>
  <c r="AE7" i="18"/>
  <c r="AW7" i="18"/>
  <c r="AT7" i="18"/>
  <c r="AE13" i="18"/>
  <c r="AP13" i="18"/>
  <c r="AF13" i="18"/>
  <c r="BZ51" i="18"/>
  <c r="BZ49" i="18"/>
  <c r="BZ48" i="18"/>
  <c r="BZ52" i="18"/>
  <c r="BZ50" i="18"/>
  <c r="DJ34" i="18"/>
  <c r="DI34" i="18"/>
  <c r="DF34" i="18"/>
  <c r="AO34" i="18"/>
  <c r="AH11" i="18"/>
  <c r="AO11" i="18"/>
  <c r="AO14" i="18"/>
  <c r="AO18" i="18"/>
  <c r="AO29" i="18"/>
  <c r="AK36" i="18"/>
  <c r="AM36" i="18"/>
  <c r="AF36" i="18"/>
  <c r="AW36" i="18"/>
  <c r="AG20" i="18"/>
  <c r="AO19" i="18"/>
  <c r="AK21" i="18"/>
  <c r="EH21" i="18" s="1"/>
  <c r="AW21" i="18"/>
  <c r="AI21" i="18"/>
  <c r="AW24" i="18"/>
  <c r="AI24" i="18"/>
  <c r="AM24" i="18"/>
  <c r="AW13" i="18"/>
  <c r="AO23" i="18"/>
  <c r="AO12" i="18"/>
  <c r="AI7" i="18"/>
  <c r="AG7" i="18"/>
  <c r="AF7" i="18"/>
  <c r="AG13" i="18"/>
  <c r="AK13" i="18"/>
  <c r="DH6" i="18"/>
  <c r="DJ22" i="18"/>
  <c r="DI22" i="18"/>
  <c r="CZ22" i="18"/>
  <c r="DH22" i="18"/>
  <c r="DF22" i="18"/>
  <c r="AP11" i="18"/>
  <c r="AM11" i="18"/>
  <c r="AE11" i="18"/>
  <c r="AW11" i="18"/>
  <c r="AT11" i="18"/>
  <c r="AO21" i="18"/>
  <c r="BX49" i="18"/>
  <c r="BX48" i="18"/>
  <c r="DD27" i="18"/>
  <c r="AH36" i="18"/>
  <c r="AD36" i="18"/>
  <c r="CP36" i="18" s="1"/>
  <c r="AL36" i="18"/>
  <c r="AD20" i="18"/>
  <c r="AL20" i="18"/>
  <c r="AW20" i="18"/>
  <c r="AE20" i="18"/>
  <c r="AT20" i="18"/>
  <c r="AF20" i="18"/>
  <c r="AH25" i="18"/>
  <c r="AD21" i="18"/>
  <c r="CP21" i="18" s="1"/>
  <c r="AG21" i="18"/>
  <c r="AF21" i="18"/>
  <c r="AN21" i="18"/>
  <c r="BD21" i="18" s="1"/>
  <c r="AK24" i="18"/>
  <c r="EF24" i="18" s="1"/>
  <c r="AL24" i="18"/>
  <c r="AT24" i="18"/>
  <c r="AF24" i="18"/>
  <c r="CN34" i="18" l="1"/>
  <c r="EN9" i="18"/>
  <c r="CP15" i="18"/>
  <c r="DI35" i="18"/>
  <c r="CQ34" i="18"/>
  <c r="CR34" i="18"/>
  <c r="EI34" i="18"/>
  <c r="DE35" i="18"/>
  <c r="DK35" i="18" s="1"/>
  <c r="EE7" i="18"/>
  <c r="CV30" i="18"/>
  <c r="EN12" i="18"/>
  <c r="EH12" i="18"/>
  <c r="EM6" i="18"/>
  <c r="CR30" i="18"/>
  <c r="CP34" i="18"/>
  <c r="CV26" i="18"/>
  <c r="DD18" i="18"/>
  <c r="EU15" i="18"/>
  <c r="EG6" i="18"/>
  <c r="CL30" i="18"/>
  <c r="CV10" i="18"/>
  <c r="DJ18" i="18"/>
  <c r="CL34" i="18"/>
  <c r="CS30" i="18"/>
  <c r="CU35" i="18"/>
  <c r="CM35" i="18"/>
  <c r="EE34" i="18"/>
  <c r="CM19" i="18"/>
  <c r="CM34" i="18"/>
  <c r="CU34" i="18"/>
  <c r="CT30" i="18"/>
  <c r="CQ15" i="18"/>
  <c r="FB14" i="18"/>
  <c r="EJ34" i="18"/>
  <c r="CQ30" i="18"/>
  <c r="CN30" i="18"/>
  <c r="CU19" i="18"/>
  <c r="CT34" i="18"/>
  <c r="EM19" i="18"/>
  <c r="CV34" i="18"/>
  <c r="CT26" i="18"/>
  <c r="DJ23" i="18"/>
  <c r="CO30" i="18"/>
  <c r="CM30" i="18"/>
  <c r="CU30" i="18"/>
  <c r="CS34" i="18"/>
  <c r="EE9" i="18"/>
  <c r="CN26" i="18"/>
  <c r="DB26" i="18"/>
  <c r="EY6" i="18"/>
  <c r="CZ12" i="18"/>
  <c r="DE26" i="18"/>
  <c r="DG26" i="18"/>
  <c r="DB29" i="18"/>
  <c r="ES6" i="18"/>
  <c r="DB6" i="18"/>
  <c r="DJ12" i="18"/>
  <c r="DE6" i="18"/>
  <c r="CZ29" i="18"/>
  <c r="EW6" i="18"/>
  <c r="DH12" i="18"/>
  <c r="DC26" i="18"/>
  <c r="DD26" i="18"/>
  <c r="DD29" i="18"/>
  <c r="DG29" i="18"/>
  <c r="CZ26" i="18"/>
  <c r="DA29" i="18"/>
  <c r="DI29" i="18"/>
  <c r="DB12" i="18"/>
  <c r="DA12" i="18"/>
  <c r="FA6" i="18"/>
  <c r="EX6" i="18"/>
  <c r="EU6" i="18"/>
  <c r="DD6" i="18"/>
  <c r="DI6" i="18"/>
  <c r="DH26" i="18"/>
  <c r="DI26" i="18"/>
  <c r="DC29" i="18"/>
  <c r="DH29" i="18"/>
  <c r="DJ29" i="18"/>
  <c r="ET6" i="18"/>
  <c r="EZ6" i="18"/>
  <c r="FB6" i="18"/>
  <c r="DD12" i="18"/>
  <c r="DC6" i="18"/>
  <c r="DF12" i="18"/>
  <c r="DA6" i="18"/>
  <c r="DI12" i="18"/>
  <c r="DF6" i="18"/>
  <c r="CZ6" i="18"/>
  <c r="DJ6" i="18"/>
  <c r="DF26" i="18"/>
  <c r="DA26" i="18"/>
  <c r="DJ26" i="18"/>
  <c r="DE29" i="18"/>
  <c r="DF29" i="18"/>
  <c r="DE12" i="18"/>
  <c r="DC12" i="18"/>
  <c r="ER6" i="18"/>
  <c r="EV6" i="18"/>
  <c r="EW30" i="18"/>
  <c r="BD30" i="18"/>
  <c r="EZ18" i="18"/>
  <c r="BD18" i="18"/>
  <c r="FB35" i="18"/>
  <c r="BD35" i="18"/>
  <c r="EV23" i="18"/>
  <c r="BD23" i="18"/>
  <c r="ET19" i="18"/>
  <c r="BD19" i="18"/>
  <c r="FB12" i="18"/>
  <c r="BD12" i="18"/>
  <c r="BE7" i="18" s="1"/>
  <c r="DF9" i="18"/>
  <c r="BB9" i="18"/>
  <c r="DC19" i="18"/>
  <c r="BB19" i="18"/>
  <c r="DE14" i="18"/>
  <c r="BB14" i="18"/>
  <c r="DD32" i="18"/>
  <c r="BB32" i="18"/>
  <c r="CZ35" i="18"/>
  <c r="BB35" i="18"/>
  <c r="DK37" i="18"/>
  <c r="R15" i="18"/>
  <c r="Q37" i="18"/>
  <c r="FI37" i="18"/>
  <c r="FM37" i="18"/>
  <c r="FF37" i="18"/>
  <c r="FN37" i="18"/>
  <c r="FH37" i="18"/>
  <c r="FP37" i="18"/>
  <c r="FG37" i="18"/>
  <c r="FK37" i="18"/>
  <c r="FO37" i="18"/>
  <c r="FL37" i="18"/>
  <c r="S37" i="18"/>
  <c r="FJ37" i="18"/>
  <c r="FA19" i="18"/>
  <c r="EE25" i="18"/>
  <c r="EG12" i="18"/>
  <c r="EX19" i="18"/>
  <c r="EX30" i="18"/>
  <c r="EX15" i="18"/>
  <c r="EM12" i="18"/>
  <c r="EJ6" i="18"/>
  <c r="EV18" i="18"/>
  <c r="ET15" i="18"/>
  <c r="EL25" i="18"/>
  <c r="EN25" i="18"/>
  <c r="EH25" i="18"/>
  <c r="ET26" i="18"/>
  <c r="R34" i="18"/>
  <c r="Q26" i="18"/>
  <c r="EG18" i="18"/>
  <c r="ER15" i="18"/>
  <c r="EJ12" i="18"/>
  <c r="ES12" i="18"/>
  <c r="ED12" i="18"/>
  <c r="EY15" i="18"/>
  <c r="ET12" i="18"/>
  <c r="EL12" i="18"/>
  <c r="ER35" i="18"/>
  <c r="EK18" i="18"/>
  <c r="EW12" i="18"/>
  <c r="EZ15" i="18"/>
  <c r="EK12" i="18"/>
  <c r="EZ12" i="18"/>
  <c r="EW15" i="18"/>
  <c r="ER26" i="18"/>
  <c r="EI35" i="18"/>
  <c r="EJ25" i="18"/>
  <c r="EG25" i="18"/>
  <c r="EI25" i="18"/>
  <c r="CL9" i="18"/>
  <c r="EH35" i="18"/>
  <c r="EY30" i="18"/>
  <c r="ES15" i="18"/>
  <c r="EY12" i="18"/>
  <c r="EF12" i="18"/>
  <c r="EY23" i="18"/>
  <c r="EW19" i="18"/>
  <c r="EL18" i="18"/>
  <c r="ER30" i="18"/>
  <c r="EV15" i="18"/>
  <c r="EI12" i="18"/>
  <c r="EU12" i="18"/>
  <c r="FA12" i="18"/>
  <c r="EX23" i="18"/>
  <c r="EX12" i="18"/>
  <c r="ED25" i="18"/>
  <c r="EZ9" i="18"/>
  <c r="CS9" i="18"/>
  <c r="R27" i="18"/>
  <c r="R23" i="18"/>
  <c r="DJ19" i="18"/>
  <c r="DG15" i="18"/>
  <c r="DE15" i="18"/>
  <c r="DH15" i="18"/>
  <c r="DE19" i="18"/>
  <c r="DG19" i="18"/>
  <c r="Q12" i="18"/>
  <c r="DD19" i="18"/>
  <c r="CT23" i="18"/>
  <c r="ES29" i="18"/>
  <c r="CQ14" i="18"/>
  <c r="EE27" i="18"/>
  <c r="EH23" i="18"/>
  <c r="CS23" i="18"/>
  <c r="EH27" i="18"/>
  <c r="CM14" i="18"/>
  <c r="ED27" i="18"/>
  <c r="EL23" i="18"/>
  <c r="EI23" i="18"/>
  <c r="EK27" i="18"/>
  <c r="EV29" i="18"/>
  <c r="FA29" i="18"/>
  <c r="FA27" i="18"/>
  <c r="ER27" i="18"/>
  <c r="EZ27" i="18"/>
  <c r="EN26" i="18"/>
  <c r="DH30" i="18"/>
  <c r="CZ19" i="18"/>
  <c r="DB15" i="18"/>
  <c r="DF15" i="18"/>
  <c r="DF19" i="18"/>
  <c r="CL14" i="18"/>
  <c r="CN14" i="18"/>
  <c r="CU14" i="18"/>
  <c r="CO23" i="18"/>
  <c r="EF30" i="18"/>
  <c r="EM30" i="18"/>
  <c r="CQ23" i="18"/>
  <c r="EF27" i="18"/>
  <c r="EJ23" i="18"/>
  <c r="EN23" i="18"/>
  <c r="EM27" i="18"/>
  <c r="EW29" i="18"/>
  <c r="EY29" i="18"/>
  <c r="FB29" i="18"/>
  <c r="ES27" i="18"/>
  <c r="EW27" i="18"/>
  <c r="FB27" i="18"/>
  <c r="DB19" i="18"/>
  <c r="R14" i="18"/>
  <c r="DH19" i="18"/>
  <c r="CZ15" i="18"/>
  <c r="DD15" i="18"/>
  <c r="DI15" i="18"/>
  <c r="DG30" i="18"/>
  <c r="CR23" i="18"/>
  <c r="CT14" i="18"/>
  <c r="CV14" i="18"/>
  <c r="EG23" i="18"/>
  <c r="EN30" i="18"/>
  <c r="CV23" i="18"/>
  <c r="CN23" i="18"/>
  <c r="CO14" i="18"/>
  <c r="EG27" i="18"/>
  <c r="EZ29" i="18"/>
  <c r="EU29" i="18"/>
  <c r="EX27" i="18"/>
  <c r="EV27" i="18"/>
  <c r="DH35" i="18"/>
  <c r="DE18" i="18"/>
  <c r="CZ18" i="18"/>
  <c r="DH23" i="18"/>
  <c r="DG35" i="18"/>
  <c r="DC35" i="18"/>
  <c r="DC23" i="18"/>
  <c r="EG9" i="18"/>
  <c r="ED19" i="18"/>
  <c r="ET14" i="18"/>
  <c r="CQ35" i="18"/>
  <c r="EF34" i="18"/>
  <c r="CN19" i="18"/>
  <c r="CS19" i="18"/>
  <c r="ES14" i="18"/>
  <c r="EX14" i="18"/>
  <c r="EW14" i="18"/>
  <c r="ER14" i="18"/>
  <c r="EN19" i="18"/>
  <c r="EH34" i="18"/>
  <c r="EZ14" i="18"/>
  <c r="EH19" i="18"/>
  <c r="EN34" i="18"/>
  <c r="EL9" i="18"/>
  <c r="EF9" i="18"/>
  <c r="EI9" i="18"/>
  <c r="CO15" i="18"/>
  <c r="CT15" i="18"/>
  <c r="CS15" i="18"/>
  <c r="CO26" i="18"/>
  <c r="CU26" i="18"/>
  <c r="R30" i="18"/>
  <c r="R35" i="18"/>
  <c r="R26" i="18"/>
  <c r="DJ35" i="18"/>
  <c r="DB23" i="18"/>
  <c r="DF35" i="18"/>
  <c r="DA23" i="18"/>
  <c r="DD23" i="18"/>
  <c r="DF23" i="18"/>
  <c r="DF18" i="18"/>
  <c r="DH18" i="18"/>
  <c r="DE23" i="18"/>
  <c r="DA18" i="18"/>
  <c r="DG23" i="18"/>
  <c r="DB18" i="18"/>
  <c r="EL34" i="18"/>
  <c r="EJ19" i="18"/>
  <c r="FA14" i="18"/>
  <c r="EU14" i="18"/>
  <c r="CP19" i="18"/>
  <c r="CV35" i="18"/>
  <c r="EY14" i="18"/>
  <c r="EF19" i="18"/>
  <c r="ED34" i="18"/>
  <c r="CR35" i="18"/>
  <c r="CQ19" i="18"/>
  <c r="EG34" i="18"/>
  <c r="EG19" i="18"/>
  <c r="EI19" i="18"/>
  <c r="CL35" i="18"/>
  <c r="CN10" i="18"/>
  <c r="EK34" i="18"/>
  <c r="EO34" i="18" s="1"/>
  <c r="ED9" i="18"/>
  <c r="EK9" i="18"/>
  <c r="CN15" i="18"/>
  <c r="CR15" i="18"/>
  <c r="CV15" i="18"/>
  <c r="CP26" i="18"/>
  <c r="CS26" i="18"/>
  <c r="R18" i="18"/>
  <c r="DA35" i="18"/>
  <c r="DI23" i="18"/>
  <c r="CZ23" i="18"/>
  <c r="DG18" i="18"/>
  <c r="DC18" i="18"/>
  <c r="DI18" i="18"/>
  <c r="CL15" i="18"/>
  <c r="CT19" i="18"/>
  <c r="CS35" i="18"/>
  <c r="EE19" i="18"/>
  <c r="CV19" i="18"/>
  <c r="CO35" i="18"/>
  <c r="EK19" i="18"/>
  <c r="EH9" i="18"/>
  <c r="EV14" i="18"/>
  <c r="CO19" i="18"/>
  <c r="CN35" i="18"/>
  <c r="CL26" i="18"/>
  <c r="CL19" i="18"/>
  <c r="CT35" i="18"/>
  <c r="EJ9" i="18"/>
  <c r="CM15" i="18"/>
  <c r="CR26" i="18"/>
  <c r="CM26" i="18"/>
  <c r="ET18" i="18"/>
  <c r="EY19" i="18"/>
  <c r="ER18" i="18"/>
  <c r="EU19" i="18"/>
  <c r="ED35" i="18"/>
  <c r="ES30" i="18"/>
  <c r="EZ23" i="18"/>
  <c r="EU23" i="18"/>
  <c r="ER19" i="18"/>
  <c r="FB30" i="18"/>
  <c r="EM18" i="18"/>
  <c r="EY35" i="18"/>
  <c r="ET23" i="18"/>
  <c r="EW35" i="18"/>
  <c r="ET35" i="18"/>
  <c r="EH6" i="18"/>
  <c r="EX35" i="18"/>
  <c r="EV9" i="18"/>
  <c r="EX18" i="18"/>
  <c r="EU35" i="18"/>
  <c r="ES19" i="18"/>
  <c r="EF6" i="18"/>
  <c r="EN35" i="18"/>
  <c r="EK6" i="18"/>
  <c r="ES9" i="18"/>
  <c r="EW9" i="18"/>
  <c r="FB9" i="18"/>
  <c r="CR9" i="18"/>
  <c r="CT9" i="18"/>
  <c r="CV9" i="18"/>
  <c r="FA26" i="18"/>
  <c r="EX26" i="18"/>
  <c r="FB19" i="18"/>
  <c r="FB18" i="18"/>
  <c r="FA30" i="18"/>
  <c r="FB23" i="18"/>
  <c r="R19" i="18"/>
  <c r="Q19" i="18"/>
  <c r="ES23" i="18"/>
  <c r="ED18" i="18"/>
  <c r="EE6" i="18"/>
  <c r="EH18" i="18"/>
  <c r="EU9" i="18"/>
  <c r="EE35" i="18"/>
  <c r="EZ35" i="18"/>
  <c r="EU30" i="18"/>
  <c r="FA35" i="18"/>
  <c r="EU18" i="18"/>
  <c r="EG35" i="18"/>
  <c r="EW18" i="18"/>
  <c r="EF35" i="18"/>
  <c r="EZ19" i="18"/>
  <c r="EV19" i="18"/>
  <c r="EI18" i="18"/>
  <c r="FA18" i="18"/>
  <c r="EL35" i="18"/>
  <c r="CP9" i="18"/>
  <c r="EF18" i="18"/>
  <c r="ER23" i="18"/>
  <c r="EW23" i="18"/>
  <c r="EV30" i="18"/>
  <c r="EK35" i="18"/>
  <c r="EN6" i="18"/>
  <c r="FA9" i="18"/>
  <c r="EY9" i="18"/>
  <c r="CM9" i="18"/>
  <c r="CQ9" i="18"/>
  <c r="EU26" i="18"/>
  <c r="EY26" i="18"/>
  <c r="EZ26" i="18"/>
  <c r="R9" i="18"/>
  <c r="FA23" i="18"/>
  <c r="ED6" i="18"/>
  <c r="CO9" i="18"/>
  <c r="EZ30" i="18"/>
  <c r="EJ18" i="18"/>
  <c r="EN18" i="18"/>
  <c r="EV35" i="18"/>
  <c r="EL6" i="18"/>
  <c r="ES18" i="18"/>
  <c r="ET9" i="18"/>
  <c r="ER9" i="18"/>
  <c r="CN9" i="18"/>
  <c r="EV26" i="18"/>
  <c r="ES26" i="18"/>
  <c r="FB26" i="18"/>
  <c r="DI30" i="18"/>
  <c r="DB30" i="18"/>
  <c r="DA30" i="18"/>
  <c r="CL10" i="18"/>
  <c r="EK30" i="18"/>
  <c r="ED30" i="18"/>
  <c r="ED26" i="18"/>
  <c r="EF26" i="18"/>
  <c r="EH26" i="18"/>
  <c r="EK26" i="18"/>
  <c r="DJ9" i="18"/>
  <c r="DD9" i="18"/>
  <c r="DF30" i="18"/>
  <c r="DJ30" i="18"/>
  <c r="DE30" i="18"/>
  <c r="EH30" i="18"/>
  <c r="EJ30" i="18"/>
  <c r="CO10" i="18"/>
  <c r="EJ26" i="18"/>
  <c r="EE26" i="18"/>
  <c r="EI26" i="18"/>
  <c r="R6" i="18"/>
  <c r="DD35" i="18"/>
  <c r="CZ30" i="18"/>
  <c r="DC30" i="18"/>
  <c r="DD30" i="18"/>
  <c r="Q30" i="18"/>
  <c r="EI30" i="18"/>
  <c r="EG30" i="18"/>
  <c r="EE30" i="18"/>
  <c r="CM10" i="18"/>
  <c r="EL26" i="18"/>
  <c r="EN10" i="18"/>
  <c r="DG6" i="18"/>
  <c r="DK6" i="18" s="1"/>
  <c r="EL10" i="18"/>
  <c r="EE10" i="18"/>
  <c r="EK10" i="18"/>
  <c r="CS10" i="18"/>
  <c r="ES31" i="18"/>
  <c r="DG8" i="18"/>
  <c r="ES25" i="18"/>
  <c r="CZ10" i="18"/>
  <c r="CT10" i="18"/>
  <c r="EV21" i="18"/>
  <c r="EV24" i="18"/>
  <c r="DG32" i="18"/>
  <c r="EV33" i="18"/>
  <c r="DJ17" i="18"/>
  <c r="ES8" i="18"/>
  <c r="ER36" i="18"/>
  <c r="DC14" i="18"/>
  <c r="CP10" i="18"/>
  <c r="CQ10" i="18"/>
  <c r="EV10" i="18"/>
  <c r="ES16" i="18"/>
  <c r="DC9" i="18"/>
  <c r="DJ25" i="18"/>
  <c r="DH10" i="18"/>
  <c r="DD21" i="18"/>
  <c r="ED10" i="18"/>
  <c r="EF10" i="18"/>
  <c r="EH10" i="18"/>
  <c r="EG10" i="18"/>
  <c r="EI10" i="18"/>
  <c r="CR10" i="18"/>
  <c r="EJ10" i="18"/>
  <c r="CZ14" i="18"/>
  <c r="DH14" i="18"/>
  <c r="DI14" i="18"/>
  <c r="DF14" i="18"/>
  <c r="DG14" i="18"/>
  <c r="DJ14" i="18"/>
  <c r="DG17" i="18"/>
  <c r="DB14" i="18"/>
  <c r="DD14" i="18"/>
  <c r="DA14" i="18"/>
  <c r="DF17" i="18"/>
  <c r="S23" i="18"/>
  <c r="FP23" i="18"/>
  <c r="FI23" i="18"/>
  <c r="FJ23" i="18"/>
  <c r="FN23" i="18"/>
  <c r="FG23" i="18"/>
  <c r="FK23" i="18"/>
  <c r="FO23" i="18"/>
  <c r="FH23" i="18"/>
  <c r="FL23" i="18"/>
  <c r="FF23" i="18"/>
  <c r="FM23" i="18"/>
  <c r="FP29" i="18"/>
  <c r="FG29" i="18"/>
  <c r="FK29" i="18"/>
  <c r="FO29" i="18"/>
  <c r="FF29" i="18"/>
  <c r="FH29" i="18"/>
  <c r="FL29" i="18"/>
  <c r="FJ29" i="18"/>
  <c r="FI29" i="18"/>
  <c r="FN29" i="18"/>
  <c r="FM29" i="18"/>
  <c r="FG13" i="18"/>
  <c r="FK13" i="18"/>
  <c r="FO13" i="18"/>
  <c r="FH13" i="18"/>
  <c r="FL13" i="18"/>
  <c r="FP13" i="18"/>
  <c r="FI13" i="18"/>
  <c r="FF13" i="18"/>
  <c r="FN13" i="18"/>
  <c r="FJ13" i="18"/>
  <c r="FM13" i="18"/>
  <c r="FJ10" i="18"/>
  <c r="FN10" i="18"/>
  <c r="FG10" i="18"/>
  <c r="FK10" i="18"/>
  <c r="FO10" i="18"/>
  <c r="FH10" i="18"/>
  <c r="FL10" i="18"/>
  <c r="FI10" i="18"/>
  <c r="FF10" i="18"/>
  <c r="FP10" i="18"/>
  <c r="FM10" i="18"/>
  <c r="FH8" i="18"/>
  <c r="FL8" i="18"/>
  <c r="FP8" i="18"/>
  <c r="FI8" i="18"/>
  <c r="FJ8" i="18"/>
  <c r="FN8" i="18"/>
  <c r="FO8" i="18"/>
  <c r="FF8" i="18"/>
  <c r="FG8" i="18"/>
  <c r="FK8" i="18"/>
  <c r="FM8" i="18"/>
  <c r="FH16" i="18"/>
  <c r="FL16" i="18"/>
  <c r="FP16" i="18"/>
  <c r="FI16" i="18"/>
  <c r="FJ16" i="18"/>
  <c r="FN16" i="18"/>
  <c r="FG16" i="18"/>
  <c r="FK16" i="18"/>
  <c r="FF16" i="18"/>
  <c r="FO16" i="18"/>
  <c r="FM16" i="18"/>
  <c r="Q29" i="18"/>
  <c r="Q27" i="18"/>
  <c r="FH4" i="18"/>
  <c r="FL4" i="18"/>
  <c r="FI4" i="18"/>
  <c r="FP4" i="18"/>
  <c r="FJ4" i="18"/>
  <c r="FN4" i="18"/>
  <c r="FF4" i="18"/>
  <c r="FO4" i="18"/>
  <c r="FG4" i="18"/>
  <c r="FK4" i="18"/>
  <c r="FM4" i="18"/>
  <c r="S12" i="18"/>
  <c r="FH12" i="18"/>
  <c r="FL12" i="18"/>
  <c r="FP12" i="18"/>
  <c r="FI12" i="18"/>
  <c r="FJ12" i="18"/>
  <c r="FN12" i="18"/>
  <c r="FK12" i="18"/>
  <c r="FO12" i="18"/>
  <c r="FG12" i="18"/>
  <c r="FF12" i="18"/>
  <c r="FM12" i="18"/>
  <c r="S18" i="18"/>
  <c r="FJ18" i="18"/>
  <c r="FN18" i="18"/>
  <c r="FG18" i="18"/>
  <c r="FK18" i="18"/>
  <c r="FO18" i="18"/>
  <c r="FH18" i="18"/>
  <c r="FL18" i="18"/>
  <c r="FP18" i="18"/>
  <c r="FI18" i="18"/>
  <c r="FF18" i="18"/>
  <c r="FM18" i="18"/>
  <c r="FP11" i="18"/>
  <c r="FI11" i="18"/>
  <c r="FJ11" i="18"/>
  <c r="FN11" i="18"/>
  <c r="FG11" i="18"/>
  <c r="FK11" i="18"/>
  <c r="FO11" i="18"/>
  <c r="FH11" i="18"/>
  <c r="FL11" i="18"/>
  <c r="FF11" i="18"/>
  <c r="FM11" i="18"/>
  <c r="S35" i="18"/>
  <c r="FP35" i="18"/>
  <c r="FI35" i="18"/>
  <c r="FJ35" i="18"/>
  <c r="FN35" i="18"/>
  <c r="FL35" i="18"/>
  <c r="FG35" i="18"/>
  <c r="FK35" i="18"/>
  <c r="FO35" i="18"/>
  <c r="FF35" i="18"/>
  <c r="FH35" i="18"/>
  <c r="FM35" i="18"/>
  <c r="S27" i="18"/>
  <c r="FP27" i="18"/>
  <c r="FI27" i="18"/>
  <c r="FJ27" i="18"/>
  <c r="FN27" i="18"/>
  <c r="FG27" i="18"/>
  <c r="FK27" i="18"/>
  <c r="FO27" i="18"/>
  <c r="FH27" i="18"/>
  <c r="FL27" i="18"/>
  <c r="FF27" i="18"/>
  <c r="FM27" i="18"/>
  <c r="S30" i="18"/>
  <c r="FJ30" i="18"/>
  <c r="FN30" i="18"/>
  <c r="FI30" i="18"/>
  <c r="FG30" i="18"/>
  <c r="FK30" i="18"/>
  <c r="FO30" i="18"/>
  <c r="FF30" i="18"/>
  <c r="FP30" i="18"/>
  <c r="FH30" i="18"/>
  <c r="FL30" i="18"/>
  <c r="FM30" i="18"/>
  <c r="S9" i="18"/>
  <c r="FG9" i="18"/>
  <c r="FK9" i="18"/>
  <c r="FO9" i="18"/>
  <c r="FH9" i="18"/>
  <c r="FL9" i="18"/>
  <c r="FP9" i="18"/>
  <c r="FI9" i="18"/>
  <c r="FF9" i="18"/>
  <c r="FJ9" i="18"/>
  <c r="FN9" i="18"/>
  <c r="FM9" i="18"/>
  <c r="FP33" i="18"/>
  <c r="FG33" i="18"/>
  <c r="FK33" i="18"/>
  <c r="FO33" i="18"/>
  <c r="FF33" i="18"/>
  <c r="FJ33" i="18"/>
  <c r="FH33" i="18"/>
  <c r="FL33" i="18"/>
  <c r="FI33" i="18"/>
  <c r="FN33" i="18"/>
  <c r="FM33" i="18"/>
  <c r="Q18" i="18"/>
  <c r="R10" i="18"/>
  <c r="FG21" i="18"/>
  <c r="FK21" i="18"/>
  <c r="FO21" i="18"/>
  <c r="FH21" i="18"/>
  <c r="FL21" i="18"/>
  <c r="FP21" i="18"/>
  <c r="FI21" i="18"/>
  <c r="FJ21" i="18"/>
  <c r="FF21" i="18"/>
  <c r="FN21" i="18"/>
  <c r="FM21" i="18"/>
  <c r="S19" i="18"/>
  <c r="FP19" i="18"/>
  <c r="FI19" i="18"/>
  <c r="FJ19" i="18"/>
  <c r="FN19" i="18"/>
  <c r="FG19" i="18"/>
  <c r="FK19" i="18"/>
  <c r="FO19" i="18"/>
  <c r="FL19" i="18"/>
  <c r="FH19" i="18"/>
  <c r="FF19" i="18"/>
  <c r="FM19" i="18"/>
  <c r="S14" i="18"/>
  <c r="FJ14" i="18"/>
  <c r="FN14" i="18"/>
  <c r="FG14" i="18"/>
  <c r="FK14" i="18"/>
  <c r="FO14" i="18"/>
  <c r="FH14" i="18"/>
  <c r="FL14" i="18"/>
  <c r="FI14" i="18"/>
  <c r="FF14" i="18"/>
  <c r="FP14" i="18"/>
  <c r="FM14" i="18"/>
  <c r="FP36" i="18"/>
  <c r="FH36" i="18"/>
  <c r="FL36" i="18"/>
  <c r="FG36" i="18"/>
  <c r="FF36" i="18"/>
  <c r="FI36" i="18"/>
  <c r="FO36" i="18"/>
  <c r="FJ36" i="18"/>
  <c r="FN36" i="18"/>
  <c r="FK36" i="18"/>
  <c r="FM36" i="18"/>
  <c r="S15" i="18"/>
  <c r="FP15" i="18"/>
  <c r="FI15" i="18"/>
  <c r="FJ15" i="18"/>
  <c r="FN15" i="18"/>
  <c r="FG15" i="18"/>
  <c r="FK15" i="18"/>
  <c r="FO15" i="18"/>
  <c r="FH15" i="18"/>
  <c r="FF15" i="18"/>
  <c r="FL15" i="18"/>
  <c r="FM15" i="18"/>
  <c r="FG5" i="18"/>
  <c r="FK5" i="18"/>
  <c r="FO5" i="18"/>
  <c r="FH5" i="18"/>
  <c r="FL5" i="18"/>
  <c r="FP5" i="18"/>
  <c r="FI5" i="18"/>
  <c r="FJ5" i="18"/>
  <c r="FF5" i="18"/>
  <c r="FN5" i="18"/>
  <c r="FM5" i="18"/>
  <c r="FP32" i="18"/>
  <c r="FH32" i="18"/>
  <c r="FL32" i="18"/>
  <c r="FG32" i="18"/>
  <c r="FI32" i="18"/>
  <c r="FO32" i="18"/>
  <c r="FJ32" i="18"/>
  <c r="FN32" i="18"/>
  <c r="FK32" i="18"/>
  <c r="FF32" i="18"/>
  <c r="FM32" i="18"/>
  <c r="FG17" i="18"/>
  <c r="FK17" i="18"/>
  <c r="FO17" i="18"/>
  <c r="FH17" i="18"/>
  <c r="FL17" i="18"/>
  <c r="FP17" i="18"/>
  <c r="FI17" i="18"/>
  <c r="FN17" i="18"/>
  <c r="FF17" i="18"/>
  <c r="FJ17" i="18"/>
  <c r="FM17" i="18"/>
  <c r="S6" i="18"/>
  <c r="FJ6" i="18"/>
  <c r="FN6" i="18"/>
  <c r="FG6" i="18"/>
  <c r="FK6" i="18"/>
  <c r="FO6" i="18"/>
  <c r="FH6" i="18"/>
  <c r="FL6" i="18"/>
  <c r="FP6" i="18"/>
  <c r="FF6" i="18"/>
  <c r="FI6" i="18"/>
  <c r="FM6" i="18"/>
  <c r="Q23" i="18"/>
  <c r="S34" i="18"/>
  <c r="FP34" i="18"/>
  <c r="FJ34" i="18"/>
  <c r="FN34" i="18"/>
  <c r="FG34" i="18"/>
  <c r="FK34" i="18"/>
  <c r="FO34" i="18"/>
  <c r="FF34" i="18"/>
  <c r="FI34" i="18"/>
  <c r="FH34" i="18"/>
  <c r="FL34" i="18"/>
  <c r="FM34" i="18"/>
  <c r="FH20" i="18"/>
  <c r="FL20" i="18"/>
  <c r="FP20" i="18"/>
  <c r="FI20" i="18"/>
  <c r="FJ20" i="18"/>
  <c r="FN20" i="18"/>
  <c r="FF20" i="18"/>
  <c r="FG20" i="18"/>
  <c r="FK20" i="18"/>
  <c r="FO20" i="18"/>
  <c r="FM20" i="18"/>
  <c r="FP7" i="18"/>
  <c r="FI7" i="18"/>
  <c r="FJ7" i="18"/>
  <c r="FN7" i="18"/>
  <c r="FG7" i="18"/>
  <c r="FK7" i="18"/>
  <c r="FO7" i="18"/>
  <c r="FH7" i="18"/>
  <c r="FL7" i="18"/>
  <c r="FF7" i="18"/>
  <c r="FM7" i="18"/>
  <c r="FH24" i="18"/>
  <c r="FL24" i="18"/>
  <c r="FP24" i="18"/>
  <c r="FI24" i="18"/>
  <c r="FJ24" i="18"/>
  <c r="FN24" i="18"/>
  <c r="FO24" i="18"/>
  <c r="FK24" i="18"/>
  <c r="FF24" i="18"/>
  <c r="FG24" i="18"/>
  <c r="FM24" i="18"/>
  <c r="FH28" i="18"/>
  <c r="FL28" i="18"/>
  <c r="FP28" i="18"/>
  <c r="FI28" i="18"/>
  <c r="FJ28" i="18"/>
  <c r="FK28" i="18"/>
  <c r="FO28" i="18"/>
  <c r="FF28" i="18"/>
  <c r="FN28" i="18"/>
  <c r="FG28" i="18"/>
  <c r="FM28" i="18"/>
  <c r="FP31" i="18"/>
  <c r="FI31" i="18"/>
  <c r="FJ31" i="18"/>
  <c r="FN31" i="18"/>
  <c r="FL31" i="18"/>
  <c r="FG31" i="18"/>
  <c r="FK31" i="18"/>
  <c r="FO31" i="18"/>
  <c r="FF31" i="18"/>
  <c r="FH31" i="18"/>
  <c r="FM31" i="18"/>
  <c r="S22" i="18"/>
  <c r="FJ22" i="18"/>
  <c r="FN22" i="18"/>
  <c r="FG22" i="18"/>
  <c r="FK22" i="18"/>
  <c r="FO22" i="18"/>
  <c r="FH22" i="18"/>
  <c r="FL22" i="18"/>
  <c r="FP22" i="18"/>
  <c r="FF22" i="18"/>
  <c r="FI22" i="18"/>
  <c r="FM22" i="18"/>
  <c r="FG25" i="18"/>
  <c r="FK25" i="18"/>
  <c r="FO25" i="18"/>
  <c r="FH25" i="18"/>
  <c r="FL25" i="18"/>
  <c r="FP25" i="18"/>
  <c r="FI25" i="18"/>
  <c r="FF25" i="18"/>
  <c r="FJ25" i="18"/>
  <c r="FN25" i="18"/>
  <c r="FM25" i="18"/>
  <c r="S26" i="18"/>
  <c r="FJ26" i="18"/>
  <c r="FN26" i="18"/>
  <c r="FG26" i="18"/>
  <c r="FK26" i="18"/>
  <c r="FO26" i="18"/>
  <c r="FH26" i="18"/>
  <c r="FL26" i="18"/>
  <c r="FF26" i="18"/>
  <c r="FI26" i="18"/>
  <c r="FP26" i="18"/>
  <c r="FM26" i="18"/>
  <c r="EV4" i="18"/>
  <c r="ER4" i="18"/>
  <c r="Q34" i="18"/>
  <c r="Q6" i="18"/>
  <c r="Q35" i="18"/>
  <c r="FA10" i="18"/>
  <c r="DI10" i="18"/>
  <c r="Q22" i="18"/>
  <c r="R8" i="18"/>
  <c r="ER10" i="18"/>
  <c r="EY10" i="18"/>
  <c r="EU10" i="18"/>
  <c r="EZ10" i="18"/>
  <c r="FB10" i="18"/>
  <c r="DJ10" i="18"/>
  <c r="ET10" i="18"/>
  <c r="ES10" i="18"/>
  <c r="EW10" i="18"/>
  <c r="DB10" i="18"/>
  <c r="EV36" i="18"/>
  <c r="EX10" i="18"/>
  <c r="DA32" i="18"/>
  <c r="R25" i="18"/>
  <c r="S29" i="18"/>
  <c r="DC32" i="18"/>
  <c r="Q15" i="18"/>
  <c r="EO19" i="18"/>
  <c r="DD5" i="18"/>
  <c r="S10" i="18"/>
  <c r="EF29" i="18"/>
  <c r="CV20" i="18"/>
  <c r="CQ20" i="18"/>
  <c r="CU20" i="18"/>
  <c r="CS20" i="18"/>
  <c r="CT20" i="18"/>
  <c r="CL20" i="18"/>
  <c r="CN20" i="18"/>
  <c r="CR20" i="18"/>
  <c r="CO20" i="18"/>
  <c r="EI36" i="18"/>
  <c r="EN36" i="18"/>
  <c r="EM36" i="18"/>
  <c r="EK36" i="18"/>
  <c r="EG36" i="18"/>
  <c r="EF36" i="18"/>
  <c r="EL36" i="18"/>
  <c r="EJ36" i="18"/>
  <c r="FB20" i="18"/>
  <c r="ET20" i="18"/>
  <c r="EX20" i="18"/>
  <c r="EZ20" i="18"/>
  <c r="EY20" i="18"/>
  <c r="FA20" i="18"/>
  <c r="EW20" i="18"/>
  <c r="EU20" i="18"/>
  <c r="ER20" i="18"/>
  <c r="FB11" i="18"/>
  <c r="EZ11" i="18"/>
  <c r="FA11" i="18"/>
  <c r="EW11" i="18"/>
  <c r="EU11" i="18"/>
  <c r="ET11" i="18"/>
  <c r="EX11" i="18"/>
  <c r="ER11" i="18"/>
  <c r="EY11" i="18"/>
  <c r="CV13" i="18"/>
  <c r="CS13" i="18"/>
  <c r="CU13" i="18"/>
  <c r="CQ13" i="18"/>
  <c r="CO13" i="18"/>
  <c r="CR13" i="18"/>
  <c r="CL13" i="18"/>
  <c r="CT13" i="18"/>
  <c r="CV7" i="18"/>
  <c r="CS7" i="18"/>
  <c r="CU7" i="18"/>
  <c r="CQ7" i="18"/>
  <c r="CO7" i="18"/>
  <c r="CT7" i="18"/>
  <c r="CR7" i="18"/>
  <c r="CL7" i="18"/>
  <c r="CN7" i="18"/>
  <c r="FB13" i="18"/>
  <c r="EY13" i="18"/>
  <c r="EZ13" i="18"/>
  <c r="EW13" i="18"/>
  <c r="ER13" i="18"/>
  <c r="FA13" i="18"/>
  <c r="EU13" i="18"/>
  <c r="EX13" i="18"/>
  <c r="EN5" i="18"/>
  <c r="EI5" i="18"/>
  <c r="EK5" i="18"/>
  <c r="EM5" i="18"/>
  <c r="EL5" i="18"/>
  <c r="ED5" i="18"/>
  <c r="EF5" i="18"/>
  <c r="EE5" i="18"/>
  <c r="EG5" i="18"/>
  <c r="EJ5" i="18"/>
  <c r="EN16" i="18"/>
  <c r="EI16" i="18"/>
  <c r="EM16" i="18"/>
  <c r="EK16" i="18"/>
  <c r="EG16" i="18"/>
  <c r="EL16" i="18"/>
  <c r="EJ16" i="18"/>
  <c r="DF32" i="18"/>
  <c r="EI4" i="18"/>
  <c r="EN4" i="18"/>
  <c r="EK4" i="18"/>
  <c r="EM4" i="18"/>
  <c r="EL4" i="18"/>
  <c r="EE4" i="18"/>
  <c r="EJ4" i="18"/>
  <c r="FB8" i="18"/>
  <c r="EY8" i="18"/>
  <c r="EZ8" i="18"/>
  <c r="EW8" i="18"/>
  <c r="FA8" i="18"/>
  <c r="ER8" i="18"/>
  <c r="EU8" i="18"/>
  <c r="EX8" i="18"/>
  <c r="FB36" i="18"/>
  <c r="EX36" i="18"/>
  <c r="EY36" i="18"/>
  <c r="EU36" i="18"/>
  <c r="ET36" i="18"/>
  <c r="FA36" i="18"/>
  <c r="EZ36" i="18"/>
  <c r="EW36" i="18"/>
  <c r="ET8" i="18"/>
  <c r="CM7" i="18"/>
  <c r="EE32" i="18"/>
  <c r="EH11" i="18"/>
  <c r="EU4" i="18"/>
  <c r="ES24" i="18"/>
  <c r="CL33" i="18"/>
  <c r="ET13" i="18"/>
  <c r="EE21" i="18"/>
  <c r="EE16" i="18"/>
  <c r="EV13" i="18"/>
  <c r="CL16" i="18"/>
  <c r="CL28" i="18"/>
  <c r="CN16" i="18"/>
  <c r="CM20" i="18"/>
  <c r="EE28" i="18"/>
  <c r="ED32" i="18"/>
  <c r="ES11" i="18"/>
  <c r="EE36" i="18"/>
  <c r="CP20" i="18"/>
  <c r="CP25" i="18"/>
  <c r="EO15" i="18"/>
  <c r="CP31" i="18"/>
  <c r="ET4" i="18"/>
  <c r="EV8" i="18"/>
  <c r="EH5" i="18"/>
  <c r="CV21" i="18"/>
  <c r="CU21" i="18"/>
  <c r="CQ21" i="18"/>
  <c r="CS21" i="18"/>
  <c r="CO21" i="18"/>
  <c r="CN21" i="18"/>
  <c r="CR21" i="18"/>
  <c r="CL21" i="18"/>
  <c r="CT21" i="18"/>
  <c r="CV24" i="18"/>
  <c r="CS24" i="18"/>
  <c r="CQ24" i="18"/>
  <c r="CU24" i="18"/>
  <c r="CT24" i="18"/>
  <c r="CR24" i="18"/>
  <c r="CL24" i="18"/>
  <c r="CO24" i="18"/>
  <c r="FB28" i="18"/>
  <c r="EW28" i="18"/>
  <c r="ET28" i="18"/>
  <c r="EY28" i="18"/>
  <c r="FA28" i="18"/>
  <c r="EU28" i="18"/>
  <c r="EZ28" i="18"/>
  <c r="EX28" i="18"/>
  <c r="CV5" i="18"/>
  <c r="CU5" i="18"/>
  <c r="CQ5" i="18"/>
  <c r="CS5" i="18"/>
  <c r="CM5" i="18"/>
  <c r="CL5" i="18"/>
  <c r="CN5" i="18"/>
  <c r="CT5" i="18"/>
  <c r="CO5" i="18"/>
  <c r="CR5" i="18"/>
  <c r="FB32" i="18"/>
  <c r="EW32" i="18"/>
  <c r="EX32" i="18"/>
  <c r="EZ32" i="18"/>
  <c r="EY32" i="18"/>
  <c r="FA32" i="18"/>
  <c r="CV8" i="18"/>
  <c r="CU8" i="18"/>
  <c r="CQ8" i="18"/>
  <c r="CS8" i="18"/>
  <c r="CL8" i="18"/>
  <c r="CR8" i="18"/>
  <c r="CO8" i="18"/>
  <c r="CT8" i="18"/>
  <c r="ED36" i="18"/>
  <c r="EF8" i="18"/>
  <c r="EU32" i="18"/>
  <c r="EH36" i="18"/>
  <c r="CO4" i="18"/>
  <c r="CM24" i="18"/>
  <c r="ED33" i="18"/>
  <c r="CN13" i="18"/>
  <c r="CP13" i="18"/>
  <c r="CL4" i="18"/>
  <c r="ED16" i="18"/>
  <c r="ED28" i="18"/>
  <c r="ET32" i="18"/>
  <c r="ET24" i="18"/>
  <c r="ET16" i="18"/>
  <c r="ES13" i="18"/>
  <c r="ES33" i="18"/>
  <c r="EV20" i="18"/>
  <c r="CP7" i="18"/>
  <c r="EV16" i="18"/>
  <c r="EV28" i="18"/>
  <c r="EO17" i="18"/>
  <c r="CP8" i="18"/>
  <c r="CP5" i="18"/>
  <c r="EV32" i="18"/>
  <c r="EN24" i="18"/>
  <c r="EI24" i="18"/>
  <c r="EK24" i="18"/>
  <c r="EM24" i="18"/>
  <c r="EG24" i="18"/>
  <c r="ED24" i="18"/>
  <c r="EL24" i="18"/>
  <c r="EJ24" i="18"/>
  <c r="FB21" i="18"/>
  <c r="EX21" i="18"/>
  <c r="ER21" i="18"/>
  <c r="EW21" i="18"/>
  <c r="EZ21" i="18"/>
  <c r="EU21" i="18"/>
  <c r="EY21" i="18"/>
  <c r="FA21" i="18"/>
  <c r="ET21" i="18"/>
  <c r="CV36" i="18"/>
  <c r="CQ36" i="18"/>
  <c r="CS36" i="18"/>
  <c r="CU36" i="18"/>
  <c r="CR36" i="18"/>
  <c r="CO36" i="18"/>
  <c r="CN36" i="18"/>
  <c r="CT36" i="18"/>
  <c r="EI13" i="18"/>
  <c r="EN13" i="18"/>
  <c r="EM13" i="18"/>
  <c r="EK13" i="18"/>
  <c r="ED13" i="18"/>
  <c r="EJ13" i="18"/>
  <c r="EG13" i="18"/>
  <c r="EL13" i="18"/>
  <c r="FB24" i="18"/>
  <c r="FA24" i="18"/>
  <c r="EU24" i="18"/>
  <c r="EW24" i="18"/>
  <c r="EX24" i="18"/>
  <c r="ER24" i="18"/>
  <c r="EY24" i="18"/>
  <c r="EZ24" i="18"/>
  <c r="CV11" i="18"/>
  <c r="CU11" i="18"/>
  <c r="CS11" i="18"/>
  <c r="CQ11" i="18"/>
  <c r="CL11" i="18"/>
  <c r="CN11" i="18"/>
  <c r="CR11" i="18"/>
  <c r="CO11" i="18"/>
  <c r="CT11" i="18"/>
  <c r="EN20" i="18"/>
  <c r="EI20" i="18"/>
  <c r="EM20" i="18"/>
  <c r="EK20" i="18"/>
  <c r="ED20" i="18"/>
  <c r="EG20" i="18"/>
  <c r="EF20" i="18"/>
  <c r="EJ20" i="18"/>
  <c r="EL20" i="18"/>
  <c r="FB7" i="18"/>
  <c r="EY7" i="18"/>
  <c r="EU7" i="18"/>
  <c r="EW7" i="18"/>
  <c r="FA7" i="18"/>
  <c r="EZ7" i="18"/>
  <c r="EX7" i="18"/>
  <c r="ER7" i="18"/>
  <c r="ET7" i="18"/>
  <c r="CV28" i="18"/>
  <c r="CQ28" i="18"/>
  <c r="CS28" i="18"/>
  <c r="CU28" i="18"/>
  <c r="CO28" i="18"/>
  <c r="CR28" i="18"/>
  <c r="CN28" i="18"/>
  <c r="CT28" i="18"/>
  <c r="FB5" i="18"/>
  <c r="EU5" i="18"/>
  <c r="EX5" i="18"/>
  <c r="EZ5" i="18"/>
  <c r="ES5" i="18"/>
  <c r="FA5" i="18"/>
  <c r="ER5" i="18"/>
  <c r="ET5" i="18"/>
  <c r="EY5" i="18"/>
  <c r="EW5" i="18"/>
  <c r="EI31" i="18"/>
  <c r="EK31" i="18"/>
  <c r="EN31" i="18"/>
  <c r="EM31" i="18"/>
  <c r="EL31" i="18"/>
  <c r="EF31" i="18"/>
  <c r="ED31" i="18"/>
  <c r="EJ31" i="18"/>
  <c r="EG31" i="18"/>
  <c r="FB31" i="18"/>
  <c r="EU31" i="18"/>
  <c r="EY31" i="18"/>
  <c r="EW31" i="18"/>
  <c r="FA31" i="18"/>
  <c r="ET31" i="18"/>
  <c r="ER31" i="18"/>
  <c r="EZ31" i="18"/>
  <c r="EX31" i="18"/>
  <c r="CV32" i="18"/>
  <c r="CS32" i="18"/>
  <c r="CU32" i="18"/>
  <c r="CQ32" i="18"/>
  <c r="CT32" i="18"/>
  <c r="CR32" i="18"/>
  <c r="CV33" i="18"/>
  <c r="CS33" i="18"/>
  <c r="CU33" i="18"/>
  <c r="CQ33" i="18"/>
  <c r="CN33" i="18"/>
  <c r="CT33" i="18"/>
  <c r="CR33" i="18"/>
  <c r="CO33" i="18"/>
  <c r="CV4" i="18"/>
  <c r="CQ4" i="18"/>
  <c r="CS4" i="18"/>
  <c r="CU4" i="18"/>
  <c r="CT4" i="18"/>
  <c r="CR4" i="18"/>
  <c r="CM4" i="18"/>
  <c r="FB17" i="18"/>
  <c r="FA17" i="18"/>
  <c r="EV17" i="18"/>
  <c r="EU17" i="18"/>
  <c r="EX17" i="18"/>
  <c r="EZ17" i="18"/>
  <c r="EY17" i="18"/>
  <c r="EW17" i="18"/>
  <c r="ET17" i="18"/>
  <c r="FB25" i="18"/>
  <c r="ET25" i="18"/>
  <c r="EX25" i="18"/>
  <c r="ER25" i="18"/>
  <c r="EU25" i="18"/>
  <c r="FA25" i="18"/>
  <c r="EW25" i="18"/>
  <c r="EY25" i="18"/>
  <c r="EZ25" i="18"/>
  <c r="CN8" i="18"/>
  <c r="ES7" i="18"/>
  <c r="CO32" i="18"/>
  <c r="ES32" i="18"/>
  <c r="EE24" i="18"/>
  <c r="EF13" i="18"/>
  <c r="CM21" i="18"/>
  <c r="EE8" i="18"/>
  <c r="EO14" i="18"/>
  <c r="EH13" i="18"/>
  <c r="ER17" i="18"/>
  <c r="CN32" i="18"/>
  <c r="CN24" i="18"/>
  <c r="EF16" i="18"/>
  <c r="ES28" i="18"/>
  <c r="CM13" i="18"/>
  <c r="FC34" i="18"/>
  <c r="ER32" i="18"/>
  <c r="CM11" i="18"/>
  <c r="ES36" i="18"/>
  <c r="EE31" i="18"/>
  <c r="EH20" i="18"/>
  <c r="EN7" i="18"/>
  <c r="EI7" i="18"/>
  <c r="EK7" i="18"/>
  <c r="EM7" i="18"/>
  <c r="EF7" i="18"/>
  <c r="ED7" i="18"/>
  <c r="EL7" i="18"/>
  <c r="EJ7" i="18"/>
  <c r="EG7" i="18"/>
  <c r="EH24" i="18"/>
  <c r="EH4" i="18"/>
  <c r="CP33" i="18"/>
  <c r="EI21" i="18"/>
  <c r="EN21" i="18"/>
  <c r="EM21" i="18"/>
  <c r="EK21" i="18"/>
  <c r="EJ21" i="18"/>
  <c r="ED21" i="18"/>
  <c r="EL21" i="18"/>
  <c r="EG21" i="18"/>
  <c r="EF21" i="18"/>
  <c r="EI11" i="18"/>
  <c r="EN11" i="18"/>
  <c r="EM11" i="18"/>
  <c r="EK11" i="18"/>
  <c r="EG11" i="18"/>
  <c r="EJ11" i="18"/>
  <c r="ED11" i="18"/>
  <c r="EL11" i="18"/>
  <c r="EF11" i="18"/>
  <c r="EI28" i="18"/>
  <c r="EN28" i="18"/>
  <c r="EK28" i="18"/>
  <c r="EM28" i="18"/>
  <c r="EF28" i="18"/>
  <c r="EJ28" i="18"/>
  <c r="EL28" i="18"/>
  <c r="EG28" i="18"/>
  <c r="CV31" i="18"/>
  <c r="CS31" i="18"/>
  <c r="CU31" i="18"/>
  <c r="CQ31" i="18"/>
  <c r="CL31" i="18"/>
  <c r="CT31" i="18"/>
  <c r="CR31" i="18"/>
  <c r="CO31" i="18"/>
  <c r="CN31" i="18"/>
  <c r="EN32" i="18"/>
  <c r="EI32" i="18"/>
  <c r="EK32" i="18"/>
  <c r="EM32" i="18"/>
  <c r="EJ32" i="18"/>
  <c r="EL32" i="18"/>
  <c r="FB16" i="18"/>
  <c r="EY16" i="18"/>
  <c r="FA16" i="18"/>
  <c r="EW16" i="18"/>
  <c r="EX16" i="18"/>
  <c r="EU16" i="18"/>
  <c r="EZ16" i="18"/>
  <c r="CV16" i="18"/>
  <c r="CQ16" i="18"/>
  <c r="CS16" i="18"/>
  <c r="CU16" i="18"/>
  <c r="CR16" i="18"/>
  <c r="CO16" i="18"/>
  <c r="CT16" i="18"/>
  <c r="FB33" i="18"/>
  <c r="ET33" i="18"/>
  <c r="EX33" i="18"/>
  <c r="EZ33" i="18"/>
  <c r="EY33" i="18"/>
  <c r="FA33" i="18"/>
  <c r="EW33" i="18"/>
  <c r="EU33" i="18"/>
  <c r="EI33" i="18"/>
  <c r="EN33" i="18"/>
  <c r="EM33" i="18"/>
  <c r="EK33" i="18"/>
  <c r="EL33" i="18"/>
  <c r="EG33" i="18"/>
  <c r="EF33" i="18"/>
  <c r="EJ33" i="18"/>
  <c r="FB4" i="18"/>
  <c r="ES4" i="18"/>
  <c r="EW4" i="18"/>
  <c r="EY4" i="18"/>
  <c r="FA4" i="18"/>
  <c r="EX4" i="18"/>
  <c r="EZ4" i="18"/>
  <c r="CV17" i="18"/>
  <c r="CU17" i="18"/>
  <c r="CQ17" i="18"/>
  <c r="CS17" i="18"/>
  <c r="CO17" i="18"/>
  <c r="CR17" i="18"/>
  <c r="CN17" i="18"/>
  <c r="CT17" i="18"/>
  <c r="CP17" i="18"/>
  <c r="CV25" i="18"/>
  <c r="CU25" i="18"/>
  <c r="CS25" i="18"/>
  <c r="CQ25" i="18"/>
  <c r="CO25" i="18"/>
  <c r="CL25" i="18"/>
  <c r="CN25" i="18"/>
  <c r="CR25" i="18"/>
  <c r="CT25" i="18"/>
  <c r="EM8" i="18"/>
  <c r="EI8" i="18"/>
  <c r="EN8" i="18"/>
  <c r="EK8" i="18"/>
  <c r="EG8" i="18"/>
  <c r="EL8" i="18"/>
  <c r="EJ8" i="18"/>
  <c r="ED8" i="18"/>
  <c r="CL36" i="18"/>
  <c r="EG32" i="18"/>
  <c r="CM32" i="18"/>
  <c r="EV11" i="18"/>
  <c r="EG4" i="18"/>
  <c r="ER33" i="18"/>
  <c r="ES21" i="18"/>
  <c r="ES17" i="18"/>
  <c r="CM16" i="18"/>
  <c r="EO22" i="18"/>
  <c r="ED4" i="18"/>
  <c r="CL17" i="18"/>
  <c r="ER16" i="18"/>
  <c r="ER28" i="18"/>
  <c r="EF32" i="18"/>
  <c r="ES20" i="18"/>
  <c r="CM28" i="18"/>
  <c r="EE13" i="18"/>
  <c r="CL32" i="18"/>
  <c r="CM36" i="18"/>
  <c r="EI29" i="18"/>
  <c r="EM29" i="18"/>
  <c r="EN29" i="18"/>
  <c r="EK29" i="18"/>
  <c r="EG29" i="18"/>
  <c r="EH29" i="18"/>
  <c r="ED29" i="18"/>
  <c r="EL29" i="18"/>
  <c r="EJ29" i="18"/>
  <c r="EV7" i="18"/>
  <c r="EH16" i="18"/>
  <c r="FC22" i="18"/>
  <c r="EV25" i="18"/>
  <c r="EV31" i="18"/>
  <c r="EF4" i="18"/>
  <c r="CP4" i="18"/>
  <c r="EV5" i="18"/>
  <c r="EH33" i="18"/>
  <c r="DA17" i="18"/>
  <c r="DE17" i="18"/>
  <c r="DH17" i="18"/>
  <c r="DI17" i="18"/>
  <c r="CZ17" i="18"/>
  <c r="DD17" i="18"/>
  <c r="Q9" i="18"/>
  <c r="DD28" i="18"/>
  <c r="DB17" i="18"/>
  <c r="Q25" i="18"/>
  <c r="DG25" i="18"/>
  <c r="DB4" i="18"/>
  <c r="DH32" i="18"/>
  <c r="DF10" i="18"/>
  <c r="DA10" i="18"/>
  <c r="DD10" i="18"/>
  <c r="DB32" i="18"/>
  <c r="CZ32" i="18"/>
  <c r="DC17" i="18"/>
  <c r="DH8" i="18"/>
  <c r="DG10" i="18"/>
  <c r="DD13" i="18"/>
  <c r="DE10" i="18"/>
  <c r="DC10" i="18"/>
  <c r="DE32" i="18"/>
  <c r="DJ32" i="18"/>
  <c r="DD16" i="18"/>
  <c r="DD24" i="18"/>
  <c r="DH9" i="18"/>
  <c r="DD7" i="18"/>
  <c r="CZ25" i="18"/>
  <c r="DB25" i="18"/>
  <c r="DJ8" i="18"/>
  <c r="DE25" i="18"/>
  <c r="DD25" i="18"/>
  <c r="DA25" i="18"/>
  <c r="Q14" i="18"/>
  <c r="DB9" i="18"/>
  <c r="DD8" i="18"/>
  <c r="CZ8" i="18"/>
  <c r="DA9" i="18"/>
  <c r="DE9" i="18"/>
  <c r="DD4" i="18"/>
  <c r="DC25" i="18"/>
  <c r="DF25" i="18"/>
  <c r="S8" i="18"/>
  <c r="DG9" i="18"/>
  <c r="DB8" i="18"/>
  <c r="DA8" i="18"/>
  <c r="DI9" i="18"/>
  <c r="DE8" i="18"/>
  <c r="DI8" i="18"/>
  <c r="CZ9" i="18"/>
  <c r="DH25" i="18"/>
  <c r="DI25" i="18"/>
  <c r="DC8" i="18"/>
  <c r="DF8" i="18"/>
  <c r="DI32" i="18"/>
  <c r="R17" i="18"/>
  <c r="Q10" i="18"/>
  <c r="Q17" i="18"/>
  <c r="Q8" i="18"/>
  <c r="S17" i="18"/>
  <c r="S25" i="18"/>
  <c r="DC4" i="18"/>
  <c r="DK27" i="18"/>
  <c r="Q36" i="18"/>
  <c r="DK22" i="18"/>
  <c r="DK34" i="18"/>
  <c r="Q20" i="18"/>
  <c r="S24" i="18"/>
  <c r="S28" i="18"/>
  <c r="S32" i="18"/>
  <c r="Q21" i="18"/>
  <c r="S7" i="18"/>
  <c r="S13" i="18"/>
  <c r="R21" i="18"/>
  <c r="DJ13" i="18"/>
  <c r="DI13" i="18"/>
  <c r="DE13" i="18"/>
  <c r="DC13" i="18"/>
  <c r="CZ13" i="18"/>
  <c r="DA13" i="18"/>
  <c r="DH13" i="18"/>
  <c r="DG13" i="18"/>
  <c r="DB13" i="18"/>
  <c r="DF13" i="18"/>
  <c r="CW12" i="18"/>
  <c r="DJ36" i="18"/>
  <c r="DI36" i="18"/>
  <c r="CZ36" i="18"/>
  <c r="DH36" i="18"/>
  <c r="DB36" i="18"/>
  <c r="DE36" i="18"/>
  <c r="DA36" i="18"/>
  <c r="DC36" i="18"/>
  <c r="DG36" i="18"/>
  <c r="DF36" i="18"/>
  <c r="R13" i="18"/>
  <c r="R7" i="18"/>
  <c r="Q28" i="18"/>
  <c r="Q5" i="18"/>
  <c r="DJ31" i="18"/>
  <c r="DI31" i="18"/>
  <c r="DF31" i="18"/>
  <c r="CZ31" i="18"/>
  <c r="DA31" i="18"/>
  <c r="DB31" i="18"/>
  <c r="DC31" i="18"/>
  <c r="DE31" i="18"/>
  <c r="DG31" i="18"/>
  <c r="DH31" i="18"/>
  <c r="Q32" i="18"/>
  <c r="R16" i="18"/>
  <c r="Z47" i="18"/>
  <c r="DJ4" i="18"/>
  <c r="DI4" i="18"/>
  <c r="DH4" i="18"/>
  <c r="DA4" i="18"/>
  <c r="DF4" i="18"/>
  <c r="CZ4" i="18"/>
  <c r="DE4" i="18"/>
  <c r="DG4" i="18"/>
  <c r="DJ33" i="18"/>
  <c r="DI33" i="18"/>
  <c r="CZ33" i="18"/>
  <c r="DH33" i="18"/>
  <c r="DE33" i="18"/>
  <c r="DA33" i="18"/>
  <c r="DB33" i="18"/>
  <c r="DG33" i="18"/>
  <c r="DC33" i="18"/>
  <c r="DF33" i="18"/>
  <c r="DJ21" i="18"/>
  <c r="DI21" i="18"/>
  <c r="CZ21" i="18"/>
  <c r="DH21" i="18"/>
  <c r="DA21" i="18"/>
  <c r="DB21" i="18"/>
  <c r="DE21" i="18"/>
  <c r="DF21" i="18"/>
  <c r="DG21" i="18"/>
  <c r="DC21" i="18"/>
  <c r="R36" i="18"/>
  <c r="DJ20" i="18"/>
  <c r="DI20" i="18"/>
  <c r="CZ20" i="18"/>
  <c r="DH20" i="18"/>
  <c r="DC20" i="18"/>
  <c r="DB20" i="18"/>
  <c r="DE20" i="18"/>
  <c r="DA20" i="18"/>
  <c r="DF20" i="18"/>
  <c r="DG20" i="18"/>
  <c r="Q11" i="18"/>
  <c r="S11" i="18"/>
  <c r="DD20" i="18"/>
  <c r="Q7" i="18"/>
  <c r="R24" i="18"/>
  <c r="DD36" i="18"/>
  <c r="R28" i="18"/>
  <c r="S16" i="18"/>
  <c r="AB47" i="18"/>
  <c r="AA47" i="18"/>
  <c r="W48" i="18"/>
  <c r="AD48" i="18"/>
  <c r="C31" i="18" s="1"/>
  <c r="AD47" i="18"/>
  <c r="X48" i="18"/>
  <c r="AE48" i="18"/>
  <c r="C32" i="18" s="1"/>
  <c r="AE47" i="18"/>
  <c r="Q33" i="18"/>
  <c r="R33" i="18"/>
  <c r="DD33" i="18"/>
  <c r="DJ24" i="18"/>
  <c r="DI24" i="18"/>
  <c r="DH24" i="18"/>
  <c r="CZ24" i="18"/>
  <c r="DE24" i="18"/>
  <c r="DA24" i="18"/>
  <c r="DC24" i="18"/>
  <c r="DG24" i="18"/>
  <c r="DB24" i="18"/>
  <c r="DF24" i="18"/>
  <c r="R11" i="18"/>
  <c r="CW22" i="18"/>
  <c r="DJ28" i="18"/>
  <c r="DI28" i="18"/>
  <c r="DF28" i="18"/>
  <c r="CZ28" i="18"/>
  <c r="DH28" i="18"/>
  <c r="DA28" i="18"/>
  <c r="DE28" i="18"/>
  <c r="DG28" i="18"/>
  <c r="DC28" i="18"/>
  <c r="DB28" i="18"/>
  <c r="DJ5" i="18"/>
  <c r="DI5" i="18"/>
  <c r="DE5" i="18"/>
  <c r="DB5" i="18"/>
  <c r="DH5" i="18"/>
  <c r="DC5" i="18"/>
  <c r="CZ5" i="18"/>
  <c r="DA5" i="18"/>
  <c r="DF5" i="18"/>
  <c r="DG5" i="18"/>
  <c r="R5" i="18"/>
  <c r="Q31" i="18"/>
  <c r="DD31" i="18"/>
  <c r="R32" i="18"/>
  <c r="Q16" i="18"/>
  <c r="S33" i="18"/>
  <c r="Q24" i="18"/>
  <c r="R20" i="18"/>
  <c r="S21" i="18"/>
  <c r="S36" i="18"/>
  <c r="DJ11" i="18"/>
  <c r="DI11" i="18"/>
  <c r="DC11" i="18"/>
  <c r="CZ11" i="18"/>
  <c r="DB11" i="18"/>
  <c r="DE11" i="18"/>
  <c r="DH11" i="18"/>
  <c r="DF11" i="18"/>
  <c r="DA11" i="18"/>
  <c r="DG11" i="18"/>
  <c r="CW29" i="18"/>
  <c r="CW27" i="18"/>
  <c r="DJ7" i="18"/>
  <c r="DI7" i="18"/>
  <c r="DF7" i="18"/>
  <c r="DH7" i="18"/>
  <c r="CZ7" i="18"/>
  <c r="DE7" i="18"/>
  <c r="DB7" i="18"/>
  <c r="DA7" i="18"/>
  <c r="DG7" i="18"/>
  <c r="DC7" i="18"/>
  <c r="S20" i="18"/>
  <c r="DD11" i="18"/>
  <c r="Q13" i="18"/>
  <c r="CW6" i="18"/>
  <c r="S5" i="18"/>
  <c r="S31" i="18"/>
  <c r="R31" i="18"/>
  <c r="CW18" i="18"/>
  <c r="DJ16" i="18"/>
  <c r="DI16" i="18"/>
  <c r="DH16" i="18"/>
  <c r="CZ16" i="18"/>
  <c r="DB16" i="18"/>
  <c r="DE16" i="18"/>
  <c r="DA16" i="18"/>
  <c r="DF16" i="18"/>
  <c r="DG16" i="18"/>
  <c r="DC16" i="18"/>
  <c r="X47" i="18"/>
  <c r="W47" i="18"/>
  <c r="Q4" i="18"/>
  <c r="Y47" i="18"/>
  <c r="EO30" i="18" l="1"/>
  <c r="EO35" i="18"/>
  <c r="EO25" i="18"/>
  <c r="CW30" i="18"/>
  <c r="CW34" i="18"/>
  <c r="BE24" i="18"/>
  <c r="EO26" i="18"/>
  <c r="FC15" i="18"/>
  <c r="EO12" i="18"/>
  <c r="DK29" i="18"/>
  <c r="DK26" i="18"/>
  <c r="DK12" i="18"/>
  <c r="FC12" i="18"/>
  <c r="BE25" i="18"/>
  <c r="FC19" i="18"/>
  <c r="BE22" i="18"/>
  <c r="BC20" i="18"/>
  <c r="BE23" i="18"/>
  <c r="FC6" i="18"/>
  <c r="BC32" i="18"/>
  <c r="BE27" i="18"/>
  <c r="BE15" i="18"/>
  <c r="BC22" i="18"/>
  <c r="BE20" i="18"/>
  <c r="DK23" i="18"/>
  <c r="FC29" i="18"/>
  <c r="BE4" i="18"/>
  <c r="BE9" i="18"/>
  <c r="DK30" i="18"/>
  <c r="BE14" i="18"/>
  <c r="BC18" i="18"/>
  <c r="BE31" i="18"/>
  <c r="BC27" i="18"/>
  <c r="BE6" i="18"/>
  <c r="BE36" i="18"/>
  <c r="BC8" i="18"/>
  <c r="BE21" i="18"/>
  <c r="BC19" i="18"/>
  <c r="BE10" i="18"/>
  <c r="BE16" i="18"/>
  <c r="BE34" i="18"/>
  <c r="BE18" i="18"/>
  <c r="BC7" i="18"/>
  <c r="BC17" i="18"/>
  <c r="BC34" i="18"/>
  <c r="BC23" i="18"/>
  <c r="BC5" i="18"/>
  <c r="BC36" i="18"/>
  <c r="BE5" i="18"/>
  <c r="BC12" i="18"/>
  <c r="BC6" i="18"/>
  <c r="BC11" i="18"/>
  <c r="BE17" i="18"/>
  <c r="BC37" i="18"/>
  <c r="BC4" i="18"/>
  <c r="BC24" i="18"/>
  <c r="BE28" i="18"/>
  <c r="BE12" i="18"/>
  <c r="BE19" i="18"/>
  <c r="BE26" i="18"/>
  <c r="BC21" i="18"/>
  <c r="BC28" i="18"/>
  <c r="BC35" i="18"/>
  <c r="BC33" i="18"/>
  <c r="BC13" i="18"/>
  <c r="BE13" i="18"/>
  <c r="BC29" i="18"/>
  <c r="BC14" i="18"/>
  <c r="BC10" i="18"/>
  <c r="BE33" i="18"/>
  <c r="BC15" i="18"/>
  <c r="BE29" i="18"/>
  <c r="BC25" i="18"/>
  <c r="BE11" i="18"/>
  <c r="BE35" i="18"/>
  <c r="BE30" i="18"/>
  <c r="BE8" i="18"/>
  <c r="BE32" i="18"/>
  <c r="DK19" i="18"/>
  <c r="BC26" i="18"/>
  <c r="BC30" i="18"/>
  <c r="BC9" i="18"/>
  <c r="BC16" i="18"/>
  <c r="BC31" i="18"/>
  <c r="BE37" i="18"/>
  <c r="FQ37" i="18"/>
  <c r="DY37" i="18"/>
  <c r="FC18" i="18"/>
  <c r="EO9" i="18"/>
  <c r="CW19" i="18"/>
  <c r="EO27" i="18"/>
  <c r="CW23" i="18"/>
  <c r="FC27" i="18"/>
  <c r="EO23" i="18"/>
  <c r="CW14" i="18"/>
  <c r="DK15" i="18"/>
  <c r="AR4" i="18"/>
  <c r="AR37" i="18"/>
  <c r="AS4" i="18"/>
  <c r="AS37" i="18"/>
  <c r="EO18" i="18"/>
  <c r="FC23" i="18"/>
  <c r="CW35" i="18"/>
  <c r="CW15" i="18"/>
  <c r="FC14" i="18"/>
  <c r="FC30" i="18"/>
  <c r="DK18" i="18"/>
  <c r="CW26" i="18"/>
  <c r="FC9" i="18"/>
  <c r="FC26" i="18"/>
  <c r="CW9" i="18"/>
  <c r="EO6" i="18"/>
  <c r="FC35" i="18"/>
  <c r="CW10" i="18"/>
  <c r="EO10" i="18"/>
  <c r="DY4" i="18"/>
  <c r="DY18" i="18"/>
  <c r="DY19" i="18"/>
  <c r="DY33" i="18"/>
  <c r="DY8" i="18"/>
  <c r="DY24" i="18"/>
  <c r="DY36" i="18"/>
  <c r="DY27" i="18"/>
  <c r="DY26" i="18"/>
  <c r="DY16" i="18"/>
  <c r="DY32" i="18"/>
  <c r="FQ13" i="18"/>
  <c r="DK14" i="18"/>
  <c r="DY14" i="18"/>
  <c r="DY21" i="18"/>
  <c r="DY12" i="18"/>
  <c r="DY9" i="18"/>
  <c r="DY5" i="18"/>
  <c r="DY11" i="18"/>
  <c r="DY10" i="18"/>
  <c r="DY17" i="18"/>
  <c r="DY7" i="18"/>
  <c r="DY25" i="18"/>
  <c r="DY6" i="18"/>
  <c r="DY34" i="18"/>
  <c r="DY20" i="18"/>
  <c r="FQ6" i="18"/>
  <c r="FQ17" i="18"/>
  <c r="FQ27" i="18"/>
  <c r="FQ35" i="18"/>
  <c r="FQ11" i="18"/>
  <c r="DY13" i="18"/>
  <c r="DY31" i="18"/>
  <c r="DY22" i="18"/>
  <c r="DY28" i="18"/>
  <c r="DY15" i="18"/>
  <c r="DY35" i="18"/>
  <c r="FQ26" i="18"/>
  <c r="FQ22" i="18"/>
  <c r="FQ28" i="18"/>
  <c r="FQ20" i="18"/>
  <c r="FQ34" i="18"/>
  <c r="FQ32" i="18"/>
  <c r="FQ15" i="18"/>
  <c r="FQ36" i="18"/>
  <c r="FQ14" i="18"/>
  <c r="FQ21" i="18"/>
  <c r="FQ33" i="18"/>
  <c r="DY29" i="18"/>
  <c r="FQ10" i="18"/>
  <c r="FQ25" i="18"/>
  <c r="FQ31" i="18"/>
  <c r="DY23" i="18"/>
  <c r="FQ5" i="18"/>
  <c r="FQ9" i="18"/>
  <c r="FQ30" i="18"/>
  <c r="FQ18" i="18"/>
  <c r="FQ12" i="18"/>
  <c r="FQ8" i="18"/>
  <c r="FQ29" i="18"/>
  <c r="FC10" i="18"/>
  <c r="FQ24" i="18"/>
  <c r="FQ7" i="18"/>
  <c r="FQ19" i="18"/>
  <c r="FQ4" i="18"/>
  <c r="DY30" i="18"/>
  <c r="FQ16" i="18"/>
  <c r="FQ23" i="18"/>
  <c r="DK10" i="18"/>
  <c r="EO32" i="18"/>
  <c r="EO11" i="18"/>
  <c r="DK32" i="18"/>
  <c r="EO7" i="18"/>
  <c r="CW25" i="18"/>
  <c r="CW8" i="18"/>
  <c r="FC36" i="18"/>
  <c r="DK17" i="18"/>
  <c r="EO21" i="18"/>
  <c r="FC31" i="18"/>
  <c r="FC32" i="18"/>
  <c r="EO16" i="18"/>
  <c r="EO5" i="18"/>
  <c r="EO8" i="18"/>
  <c r="FC4" i="18"/>
  <c r="FC33" i="18"/>
  <c r="FC8" i="18"/>
  <c r="EO36" i="18"/>
  <c r="CW17" i="18"/>
  <c r="FC16" i="18"/>
  <c r="EO28" i="18"/>
  <c r="FC17" i="18"/>
  <c r="EO31" i="18"/>
  <c r="FC5" i="18"/>
  <c r="EO20" i="18"/>
  <c r="FC21" i="18"/>
  <c r="EO24" i="18"/>
  <c r="FC28" i="18"/>
  <c r="FC13" i="18"/>
  <c r="FC11" i="18"/>
  <c r="FC20" i="18"/>
  <c r="EO29" i="18"/>
  <c r="EO33" i="18"/>
  <c r="FC25" i="18"/>
  <c r="FC7" i="18"/>
  <c r="FC24" i="18"/>
  <c r="EO13" i="18"/>
  <c r="EO4" i="18"/>
  <c r="CP48" i="18"/>
  <c r="DK9" i="18"/>
  <c r="DK8" i="18"/>
  <c r="DK25" i="18"/>
  <c r="CO48" i="18"/>
  <c r="CW36" i="18"/>
  <c r="DK16" i="18"/>
  <c r="DK28" i="18"/>
  <c r="DK11" i="18"/>
  <c r="CW20" i="18"/>
  <c r="CW32" i="18"/>
  <c r="DK24" i="18"/>
  <c r="AS35" i="18"/>
  <c r="AS27" i="18"/>
  <c r="AS14" i="18"/>
  <c r="AS12" i="18"/>
  <c r="AS9" i="18"/>
  <c r="AS22" i="18"/>
  <c r="AS6" i="18"/>
  <c r="AS8" i="18"/>
  <c r="AS25" i="18"/>
  <c r="AS30" i="18"/>
  <c r="AS19" i="18"/>
  <c r="AS34" i="18"/>
  <c r="AS23" i="18"/>
  <c r="AS18" i="18"/>
  <c r="AS17" i="18"/>
  <c r="AS29" i="18"/>
  <c r="AS26" i="18"/>
  <c r="AS10" i="18"/>
  <c r="AS15" i="18"/>
  <c r="AS33" i="18"/>
  <c r="AS32" i="18"/>
  <c r="AS5" i="18"/>
  <c r="AS28" i="18"/>
  <c r="AS21" i="18"/>
  <c r="AS16" i="18"/>
  <c r="AS20" i="18"/>
  <c r="AS7" i="18"/>
  <c r="AS13" i="18"/>
  <c r="AS36" i="18"/>
  <c r="AS11" i="18"/>
  <c r="AS31" i="18"/>
  <c r="AS24" i="18"/>
  <c r="CT48" i="18"/>
  <c r="CU48" i="18"/>
  <c r="AR30" i="18"/>
  <c r="AR19" i="18"/>
  <c r="AR22" i="18"/>
  <c r="AR6" i="18"/>
  <c r="AR8" i="18"/>
  <c r="AR34" i="18"/>
  <c r="AR29" i="18"/>
  <c r="AR35" i="18"/>
  <c r="AR27" i="18"/>
  <c r="AR14" i="18"/>
  <c r="AR12" i="18"/>
  <c r="AR23" i="18"/>
  <c r="AR9" i="18"/>
  <c r="AR25" i="18"/>
  <c r="AR10" i="18"/>
  <c r="AR17" i="18"/>
  <c r="AR26" i="18"/>
  <c r="AR18" i="18"/>
  <c r="AR15" i="18"/>
  <c r="AR28" i="18"/>
  <c r="AR11" i="18"/>
  <c r="AR33" i="18"/>
  <c r="AR36" i="18"/>
  <c r="AR32" i="18"/>
  <c r="AR5" i="18"/>
  <c r="AR13" i="18"/>
  <c r="AR24" i="18"/>
  <c r="AR16" i="18"/>
  <c r="AR31" i="18"/>
  <c r="AR20" i="18"/>
  <c r="AR21" i="18"/>
  <c r="AR7" i="18"/>
  <c r="CW28" i="18"/>
  <c r="DK21" i="18"/>
  <c r="DK33" i="18"/>
  <c r="DK4" i="18"/>
  <c r="CW16" i="18"/>
  <c r="DK13" i="18"/>
  <c r="CW21" i="18"/>
  <c r="CW31" i="18"/>
  <c r="CL48" i="18"/>
  <c r="CW24" i="18"/>
  <c r="DK31" i="18"/>
  <c r="CW7" i="18"/>
  <c r="DK36" i="18"/>
  <c r="DK7" i="18"/>
  <c r="CW33" i="18"/>
  <c r="CN48" i="18"/>
  <c r="CR48" i="18"/>
  <c r="CQ48" i="18"/>
  <c r="CW4" i="18"/>
  <c r="CV48" i="18"/>
  <c r="DK20" i="18"/>
  <c r="CW13" i="18"/>
  <c r="CW5" i="18"/>
  <c r="DK5" i="18"/>
  <c r="CW11" i="18"/>
  <c r="CM48" i="18"/>
  <c r="CS48" i="18"/>
  <c r="AF48" i="18" l="1"/>
  <c r="AF47" i="18"/>
  <c r="R4" i="18"/>
  <c r="Y48" i="18"/>
  <c r="S4" i="18"/>
  <c r="AB48" i="18"/>
  <c r="AI48" i="18"/>
  <c r="AI47" i="18"/>
  <c r="AH48" i="18"/>
  <c r="C35" i="18" s="1"/>
  <c r="AA48" i="18"/>
  <c r="AH47" i="18"/>
  <c r="AG48" i="18"/>
  <c r="C34" i="18" s="1"/>
  <c r="Z48" i="18"/>
  <c r="AG47" i="18"/>
  <c r="CW48" i="18"/>
  <c r="AU4" i="18" l="1"/>
  <c r="AU37" i="18"/>
  <c r="AV4" i="18"/>
  <c r="AV37" i="18"/>
  <c r="AU18" i="18"/>
  <c r="AU35" i="18"/>
  <c r="AU9" i="18"/>
  <c r="AU29" i="18"/>
  <c r="AU10" i="18"/>
  <c r="AU28" i="18"/>
  <c r="AU32" i="18"/>
  <c r="AU5" i="18"/>
  <c r="AU19" i="18"/>
  <c r="AU8" i="18"/>
  <c r="AU31" i="18"/>
  <c r="AU20" i="18"/>
  <c r="AU25" i="18"/>
  <c r="AU14" i="18"/>
  <c r="AU34" i="18"/>
  <c r="AU27" i="18"/>
  <c r="AU17" i="18"/>
  <c r="AU24" i="18"/>
  <c r="AU13" i="18"/>
  <c r="AU7" i="18"/>
  <c r="AU23" i="18"/>
  <c r="AU15" i="18"/>
  <c r="AU16" i="18"/>
  <c r="AU30" i="18"/>
  <c r="AU12" i="18"/>
  <c r="AU6" i="18"/>
  <c r="AU26" i="18"/>
  <c r="AU22" i="18"/>
  <c r="AU11" i="18"/>
  <c r="AU21" i="18"/>
  <c r="AU36" i="18"/>
  <c r="AU33" i="18"/>
  <c r="AV27" i="18"/>
  <c r="AV19" i="18"/>
  <c r="AV35" i="18"/>
  <c r="AV8" i="18"/>
  <c r="AV10" i="18"/>
  <c r="AV7" i="18"/>
  <c r="AV21" i="18"/>
  <c r="AV33" i="18"/>
  <c r="AV9" i="18"/>
  <c r="AV5" i="18"/>
  <c r="AV34" i="18"/>
  <c r="AV14" i="18"/>
  <c r="AV30" i="18"/>
  <c r="AV29" i="18"/>
  <c r="AV16" i="18"/>
  <c r="AV36" i="18"/>
  <c r="AV25" i="18"/>
  <c r="AV24" i="18"/>
  <c r="AV15" i="18"/>
  <c r="AV6" i="18"/>
  <c r="AV20" i="18"/>
  <c r="AV23" i="18"/>
  <c r="AV12" i="18"/>
  <c r="AV22" i="18"/>
  <c r="AV17" i="18"/>
  <c r="AV32" i="18"/>
  <c r="AV28" i="18"/>
  <c r="AV31" i="18"/>
  <c r="AV13" i="18"/>
  <c r="AV18" i="18"/>
  <c r="AV26" i="18"/>
  <c r="AV11" i="18"/>
  <c r="T37" i="18" l="1"/>
  <c r="T4" i="18"/>
  <c r="T30" i="18"/>
  <c r="T7" i="18"/>
  <c r="T27" i="18"/>
  <c r="T20" i="18"/>
  <c r="T5" i="18"/>
  <c r="T29" i="18"/>
  <c r="T36" i="18"/>
  <c r="T26" i="18"/>
  <c r="T16" i="18"/>
  <c r="T13" i="18"/>
  <c r="T34" i="18"/>
  <c r="T31" i="18"/>
  <c r="T32" i="18"/>
  <c r="T9" i="18"/>
  <c r="T22" i="18"/>
  <c r="T21" i="18"/>
  <c r="T6" i="18"/>
  <c r="T15" i="18"/>
  <c r="T24" i="18"/>
  <c r="T14" i="18"/>
  <c r="T8" i="18"/>
  <c r="T28" i="18"/>
  <c r="T35" i="18"/>
  <c r="T33" i="18"/>
  <c r="T11" i="18"/>
  <c r="T12" i="18"/>
  <c r="T23" i="18"/>
  <c r="T17" i="18"/>
  <c r="T25" i="18"/>
  <c r="T19" i="18"/>
  <c r="T10" i="18"/>
  <c r="T18" i="18"/>
</calcChain>
</file>

<file path=xl/sharedStrings.xml><?xml version="1.0" encoding="utf-8"?>
<sst xmlns="http://schemas.openxmlformats.org/spreadsheetml/2006/main" count="290" uniqueCount="136">
  <si>
    <t>Bank</t>
  </si>
  <si>
    <t>ALLY FINANCIAL INC.</t>
  </si>
  <si>
    <t>AMERICAN EXPRESS COMPANY</t>
  </si>
  <si>
    <t>BANCWEST CORPORATION</t>
  </si>
  <si>
    <t>BANK OF AMERICA CORPORATION</t>
  </si>
  <si>
    <t>BANK OF NEW YORK MELLON CORPORATION, THE</t>
  </si>
  <si>
    <t>BB&amp;T CORPORATION</t>
  </si>
  <si>
    <t>BBVA COMPASS BANCSHARES, INC.</t>
  </si>
  <si>
    <t>BMO FINANCIAL CORP.</t>
  </si>
  <si>
    <t>CAPITAL ONE FINANCIAL CORPORATION</t>
  </si>
  <si>
    <t>CITIGROUP INC.</t>
  </si>
  <si>
    <t>COMERICA INCORPORATED</t>
  </si>
  <si>
    <t>DEUTSCHE BANK TRUST CORPORATION</t>
  </si>
  <si>
    <t>DISCOVER FINANCIAL SERVICES</t>
  </si>
  <si>
    <t>FIFTH THIRD BANCORP</t>
  </si>
  <si>
    <t>GOLDMAN SACHS GROUP, INC., THE</t>
  </si>
  <si>
    <t>HSBC NORTH AMERICA HOLDINGS INC.</t>
  </si>
  <si>
    <t>HUNTINGTON BANCSHARES INCORPORATED</t>
  </si>
  <si>
    <t>JPMORGAN CHASE &amp; CO.</t>
  </si>
  <si>
    <t>KEYCORP</t>
  </si>
  <si>
    <t>M&amp;T BANK CORPORATION</t>
  </si>
  <si>
    <t>MORGAN STANLEY</t>
  </si>
  <si>
    <t>NORTHERN TRUST CORPORATION</t>
  </si>
  <si>
    <t>PNC FINANCIAL SERVICES GROUP, INC., THE</t>
  </si>
  <si>
    <t>REGIONS FINANCIAL CORPORATION</t>
  </si>
  <si>
    <t>SANTANDER HOLDINGS USA, INC.</t>
  </si>
  <si>
    <t>STATE STREET CORPORATION</t>
  </si>
  <si>
    <t>SUNTRUST BANKS, INC.</t>
  </si>
  <si>
    <t>U.S. BANCORP</t>
  </si>
  <si>
    <t>WELLS FARGO &amp; COMPANY</t>
  </si>
  <si>
    <t>ZIONS BANCORPORATION</t>
  </si>
  <si>
    <t>CITIZENS FINANCIAL GROUP, INC.</t>
  </si>
  <si>
    <t>MUFG AMERICAS HOLDINGS CORPORATION</t>
  </si>
  <si>
    <t>Size</t>
  </si>
  <si>
    <t>Interconnectedness</t>
  </si>
  <si>
    <t>Substitutability</t>
  </si>
  <si>
    <t>Complexity</t>
  </si>
  <si>
    <t>Cross-Jurisdictinal Activity</t>
  </si>
  <si>
    <t>Aggregate Failure</t>
  </si>
  <si>
    <t>Idiosyncratic Failure</t>
  </si>
  <si>
    <t>Bankruptcy</t>
  </si>
  <si>
    <t>OLA</t>
  </si>
  <si>
    <t>Bailout</t>
  </si>
  <si>
    <t>QFC Amount</t>
  </si>
  <si>
    <t>(if in Billions of $, we use the sum of all the firm's value; if in % or ratio form, we do not normalize)</t>
  </si>
  <si>
    <t>Denominators used for normalization</t>
  </si>
  <si>
    <t>CONVERSION FACTORS</t>
  </si>
  <si>
    <t>IMPLICATIONS FOR RESOLVABILITY</t>
  </si>
  <si>
    <t>A firm structure is acceptable if the impact score under Bankruptcy is smaller than under OLA or a bailout in both crises scenarios. TRUE = acceptable, FALSE = non-acceptable.</t>
  </si>
  <si>
    <t>RAW DATA on firm characteristics from Y-15 and Y-9C data (in Billions of US $, unless noted)</t>
  </si>
  <si>
    <t>Minimum</t>
  </si>
  <si>
    <t>Maximum</t>
  </si>
  <si>
    <t>Median</t>
  </si>
  <si>
    <t>Average</t>
  </si>
  <si>
    <t>Standard Deviation</t>
  </si>
  <si>
    <t>QFC Debt / Assets (%)</t>
  </si>
  <si>
    <t>Non-QFC S-T Debt / Assets (%)</t>
  </si>
  <si>
    <t>S-T Debt / HQLA (ratio)</t>
  </si>
  <si>
    <t>NORMALIZED VALUES using a denominator constructed with our own data on US banks only (expressed in per thousand terms):</t>
  </si>
  <si>
    <t>Non-QFC S-T Debt</t>
  </si>
  <si>
    <t>Policymaker 2</t>
  </si>
  <si>
    <t>Policymaker 3</t>
  </si>
  <si>
    <t>Intra-Financial Assets</t>
  </si>
  <si>
    <t>Intra-Financial Liabilities</t>
  </si>
  <si>
    <t>Securities Outstanding</t>
  </si>
  <si>
    <t>Payments Activity</t>
  </si>
  <si>
    <t>Assets Under Custody</t>
  </si>
  <si>
    <t>Underwritten Transactions</t>
  </si>
  <si>
    <t>OTC Derivatives</t>
  </si>
  <si>
    <t>AFS securities</t>
  </si>
  <si>
    <t>Level 3 Assets</t>
  </si>
  <si>
    <t>Total Exposures</t>
  </si>
  <si>
    <t>Cross-Jurisdictional Claims</t>
  </si>
  <si>
    <t>Cross-Jurisdictional Liabilities</t>
  </si>
  <si>
    <t>Cross-Juris. Activity</t>
  </si>
  <si>
    <t>Detailed data on individual indicators of original GSIB score</t>
  </si>
  <si>
    <t>Total (to use as denominator in normalization)</t>
  </si>
  <si>
    <t>Raw data</t>
  </si>
  <si>
    <t>Normalized data (dividing by total of the US firms in our sample)</t>
  </si>
  <si>
    <t>Moral hazard</t>
  </si>
  <si>
    <t>Cumulative of the 5 S-T related items</t>
  </si>
  <si>
    <t>qfc_ratio</t>
  </si>
  <si>
    <t>qfc</t>
  </si>
  <si>
    <t>non_qfc_short_ratio</t>
  </si>
  <si>
    <t>non_qfc_short</t>
  </si>
  <si>
    <t>inv_lcr</t>
  </si>
  <si>
    <t>bank</t>
  </si>
  <si>
    <t>TotalExposures</t>
  </si>
  <si>
    <t>IntraFinancialAssets</t>
  </si>
  <si>
    <t>IntraFinancialLiabilities</t>
  </si>
  <si>
    <t>SecuritiesOutstanding</t>
  </si>
  <si>
    <t>PaymentsActivity</t>
  </si>
  <si>
    <t>AssetsUnderCustody</t>
  </si>
  <si>
    <t>UnderwrittenTransactions</t>
  </si>
  <si>
    <t>OTCDerivatives</t>
  </si>
  <si>
    <t>AFSsecurities</t>
  </si>
  <si>
    <t>Level3Assets</t>
  </si>
  <si>
    <t>CrossJurisdictionalClaims</t>
  </si>
  <si>
    <t>CrossJurisdictionalLiabilities</t>
  </si>
  <si>
    <t>TD GROUP US HOLDINGS LLC</t>
  </si>
  <si>
    <t>CHARLES SCHWAB CORPORATION, THE</t>
  </si>
  <si>
    <t>Average score</t>
  </si>
  <si>
    <t>Average score for 5 top firms</t>
  </si>
  <si>
    <t>Policymaker 1 (b)</t>
  </si>
  <si>
    <t>Policymaker 1 (a)</t>
  </si>
  <si>
    <t>Copy here the raw data from Stata code output: raw_data_15.xcl (data already in Billions of $)</t>
  </si>
  <si>
    <t>Policymaker 1(b)</t>
  </si>
  <si>
    <t>Policymaker 1(a)</t>
  </si>
  <si>
    <t>Factor of weights (a/b)</t>
  </si>
  <si>
    <t>Cost of Gov. support</t>
  </si>
  <si>
    <t>Policymaker 1 has two sets of weights: (a) represent his beliefs today, and (b) before the LW process was started</t>
  </si>
  <si>
    <t>Policymaker 2 has weights that correspond to "before LWs" but also does not worry about firesales-type contagion.</t>
  </si>
  <si>
    <t>Policymaker 3 has weights that correspond to "before LWs" but also wants a simple score that is based only on size measures.</t>
  </si>
  <si>
    <t>Average of 4 largest</t>
  </si>
  <si>
    <t xml:space="preserve">GSIB  </t>
  </si>
  <si>
    <t>Impact score</t>
  </si>
  <si>
    <t>Score (approx.)</t>
  </si>
  <si>
    <t>Comparison of Impact score and GSIB score from Basel (version without Short-term schedule)</t>
  </si>
  <si>
    <t>Relative importance in score (%), policymaker 2, in BANKRUPTCY IDIOSYNCRATIC</t>
  </si>
  <si>
    <t>Relative importance in score (%), policymaker 2, in BANKRUPTCY AGGREGATE</t>
  </si>
  <si>
    <t>Relative importance in score (%), policymaker 2, in OLA AGGREGATE</t>
  </si>
  <si>
    <t>Impact score under Bankruptcy resolution and Aggregate shock (1(a))(*)</t>
  </si>
  <si>
    <t>Impact score under Bankruptcy resolution and Aggregate shock (2)(*)</t>
  </si>
  <si>
    <t>Ranking (2)</t>
  </si>
  <si>
    <t>Ranking (1)</t>
  </si>
  <si>
    <t>Ranking (GSIB)</t>
  </si>
  <si>
    <t>Cross-Jurisdictional Activity</t>
  </si>
  <si>
    <t>IMPACT SCORE - Policymaker 1(a)</t>
  </si>
  <si>
    <t>IMPACT SCORE - Policymaker 1(b)</t>
  </si>
  <si>
    <t>IMPACT SCORE - Policymaker 2</t>
  </si>
  <si>
    <t>IMPACT SCORE - Policymaker 3</t>
  </si>
  <si>
    <t xml:space="preserve">(*) We didvide our score by 10 to bring the scale closer to that of the GSIB score. The level difference is due mainly to the fact that we normalize </t>
  </si>
  <si>
    <t>by the sum of the US institutions numbers, and the GSIB score uses numbers for the global economy that are much larger.</t>
  </si>
  <si>
    <t>Relative importance in score (%), policymaker 1(b), in OLA AGGREGATE</t>
  </si>
  <si>
    <t>Relative importance in score (%), policymaker 1, in BANKRUPTCY AGGREGATE</t>
  </si>
  <si>
    <t>Relative importance in score (%), policymaker 1, in BANKRUPTCY IDIOSYNCRATIC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</si>
</sst>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0.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charset val="134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9" fillId="0" borderId="0"/>
    <xf numFmtId="3" fontId="18" fillId="33" borderId="10">
      <alignment horizontal="right" vertical="center"/>
    </xf>
    <xf numFmtId="0" fontId="18" fillId="0" borderId="0"/>
    <xf numFmtId="0" fontId="20" fillId="0" borderId="0" applyNumberFormat="0" applyFill="0" applyBorder="0" applyAlignment="0" applyProtection="0"/>
    <xf numFmtId="0" fontId="21" fillId="34" borderId="0" applyNumberFormat="0" applyBorder="0" applyProtection="0">
      <alignment wrapText="1"/>
    </xf>
    <xf numFmtId="0" fontId="21" fillId="0" borderId="0" applyNumberFormat="0" applyFill="0" applyBorder="0" applyProtection="0">
      <alignment wrapText="1"/>
    </xf>
    <xf numFmtId="0" fontId="22" fillId="0" borderId="0" applyNumberFormat="0" applyFill="0" applyBorder="0" applyProtection="0">
      <alignment vertical="top" wrapText="1"/>
    </xf>
    <xf numFmtId="0" fontId="23" fillId="0" borderId="0" applyNumberFormat="0" applyFill="0" applyBorder="0" applyAlignment="0" applyProtection="0"/>
    <xf numFmtId="0" fontId="18" fillId="0" borderId="11" applyNumberFormat="0" applyFont="0" applyFill="0" applyAlignment="0" applyProtection="0"/>
    <xf numFmtId="0" fontId="18" fillId="0" borderId="12" applyNumberFormat="0" applyFont="0" applyFill="0" applyAlignment="0" applyProtection="0"/>
    <xf numFmtId="0" fontId="18" fillId="0" borderId="13" applyNumberFormat="0" applyFont="0" applyFill="0" applyAlignment="0" applyProtection="0"/>
    <xf numFmtId="0" fontId="24" fillId="35" borderId="14" applyNumberFormat="0" applyAlignment="0" applyProtection="0"/>
    <xf numFmtId="0" fontId="24" fillId="36" borderId="15" applyNumberFormat="0" applyAlignment="0" applyProtection="0"/>
    <xf numFmtId="0" fontId="18" fillId="37" borderId="16" applyNumberFormat="0" applyFont="0" applyAlignment="0" applyProtection="0"/>
    <xf numFmtId="0" fontId="18" fillId="38" borderId="17" applyNumberFormat="0" applyFont="0" applyAlignment="0" applyProtection="0"/>
    <xf numFmtId="0" fontId="18" fillId="39" borderId="18" applyNumberFormat="0" applyFont="0" applyAlignment="0" applyProtection="0"/>
    <xf numFmtId="0" fontId="18" fillId="40" borderId="19" applyNumberFormat="0" applyFont="0" applyAlignment="0" applyProtection="0"/>
    <xf numFmtId="0" fontId="18" fillId="41" borderId="0" applyNumberFormat="0" applyFon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42" borderId="0" applyNumberFormat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16" fillId="0" borderId="0" xfId="0" applyFont="1"/>
    <xf numFmtId="0" fontId="0" fillId="0" borderId="0" xfId="0"/>
    <xf numFmtId="2" fontId="0" fillId="0" borderId="0" xfId="0" applyNumberFormat="1"/>
    <xf numFmtId="0" fontId="0" fillId="0" borderId="0" xfId="0" applyFill="1"/>
    <xf numFmtId="1" fontId="0" fillId="0" borderId="0" xfId="0" applyNumberFormat="1"/>
    <xf numFmtId="0" fontId="0" fillId="0" borderId="0" xfId="0" applyAlignment="1">
      <alignment textRotation="45"/>
    </xf>
    <xf numFmtId="0" fontId="0" fillId="43" borderId="0" xfId="0" applyFill="1"/>
    <xf numFmtId="0" fontId="0" fillId="44" borderId="0" xfId="0" applyFill="1"/>
    <xf numFmtId="0" fontId="0" fillId="45" borderId="0" xfId="0" applyFill="1"/>
    <xf numFmtId="0" fontId="29" fillId="0" borderId="0" xfId="0" applyFont="1"/>
    <xf numFmtId="2" fontId="0" fillId="43" borderId="0" xfId="0" applyNumberFormat="1" applyFill="1"/>
    <xf numFmtId="2" fontId="0" fillId="45" borderId="0" xfId="0" applyNumberFormat="1" applyFill="1"/>
    <xf numFmtId="0" fontId="30" fillId="43" borderId="0" xfId="0" applyFont="1" applyFill="1" applyAlignment="1">
      <alignment horizontal="center" vertical="center"/>
    </xf>
    <xf numFmtId="0" fontId="30" fillId="45" borderId="0" xfId="0" applyFont="1" applyFill="1" applyAlignment="1">
      <alignment horizontal="center" vertical="center"/>
    </xf>
    <xf numFmtId="0" fontId="30" fillId="44" borderId="0" xfId="0" applyFont="1" applyFill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49" borderId="0" xfId="0" applyFill="1" applyAlignment="1">
      <alignment textRotation="45"/>
    </xf>
    <xf numFmtId="1" fontId="0" fillId="49" borderId="0" xfId="0" applyNumberFormat="1" applyFill="1" applyAlignment="1">
      <alignment textRotation="45"/>
    </xf>
    <xf numFmtId="0" fontId="0" fillId="47" borderId="0" xfId="0" applyFill="1" applyAlignment="1">
      <alignment textRotation="45"/>
    </xf>
    <xf numFmtId="0" fontId="0" fillId="50" borderId="0" xfId="0" applyFill="1" applyAlignment="1">
      <alignment textRotation="45"/>
    </xf>
    <xf numFmtId="0" fontId="0" fillId="51" borderId="0" xfId="0" applyFill="1" applyAlignment="1">
      <alignment textRotation="45"/>
    </xf>
    <xf numFmtId="0" fontId="0" fillId="52" borderId="0" xfId="0" applyFill="1" applyAlignment="1">
      <alignment horizontal="center"/>
    </xf>
    <xf numFmtId="0" fontId="0" fillId="53" borderId="0" xfId="0" applyFill="1" applyAlignment="1">
      <alignment textRotation="45"/>
    </xf>
    <xf numFmtId="0" fontId="0" fillId="0" borderId="0" xfId="0" applyAlignment="1">
      <alignment horizontal="center" wrapText="1"/>
    </xf>
    <xf numFmtId="0" fontId="16" fillId="0" borderId="0" xfId="0" applyFont="1" applyAlignment="1"/>
    <xf numFmtId="164" fontId="0" fillId="0" borderId="0" xfId="0" applyNumberFormat="1" applyFill="1"/>
    <xf numFmtId="0" fontId="32" fillId="43" borderId="0" xfId="0" applyFont="1" applyFill="1"/>
    <xf numFmtId="0" fontId="32" fillId="45" borderId="0" xfId="0" applyFont="1" applyFill="1"/>
    <xf numFmtId="0" fontId="32" fillId="44" borderId="0" xfId="0" applyFont="1" applyFill="1"/>
    <xf numFmtId="0" fontId="14" fillId="43" borderId="0" xfId="0" applyFont="1" applyFill="1"/>
    <xf numFmtId="2" fontId="14" fillId="43" borderId="0" xfId="0" applyNumberFormat="1" applyFont="1" applyFill="1"/>
    <xf numFmtId="0" fontId="14" fillId="45" borderId="0" xfId="0" applyFont="1" applyFill="1"/>
    <xf numFmtId="2" fontId="14" fillId="45" borderId="0" xfId="0" applyNumberFormat="1" applyFont="1" applyFill="1"/>
    <xf numFmtId="0" fontId="33" fillId="44" borderId="0" xfId="0" applyFont="1" applyFill="1"/>
    <xf numFmtId="164" fontId="33" fillId="44" borderId="0" xfId="0" applyNumberFormat="1" applyFont="1" applyFill="1"/>
    <xf numFmtId="1" fontId="33" fillId="44" borderId="0" xfId="0" applyNumberFormat="1" applyFont="1" applyFill="1"/>
    <xf numFmtId="164" fontId="0" fillId="43" borderId="0" xfId="0" applyNumberFormat="1" applyFill="1"/>
    <xf numFmtId="164" fontId="0" fillId="45" borderId="0" xfId="0" applyNumberFormat="1" applyFill="1"/>
    <xf numFmtId="164" fontId="32" fillId="43" borderId="0" xfId="0" applyNumberFormat="1" applyFont="1" applyFill="1"/>
    <xf numFmtId="164" fontId="32" fillId="45" borderId="0" xfId="0" applyNumberFormat="1" applyFont="1" applyFill="1"/>
    <xf numFmtId="0" fontId="34" fillId="0" borderId="0" xfId="0" applyFont="1" applyAlignment="1">
      <alignment vertical="center" wrapText="1"/>
    </xf>
    <xf numFmtId="0" fontId="35" fillId="0" borderId="0" xfId="0" applyFont="1" applyAlignment="1">
      <alignment textRotation="45"/>
    </xf>
    <xf numFmtId="165" fontId="0" fillId="0" borderId="0" xfId="0" applyNumberFormat="1"/>
    <xf numFmtId="2" fontId="33" fillId="44" borderId="0" xfId="0" applyNumberFormat="1" applyFont="1" applyFill="1"/>
    <xf numFmtId="1" fontId="0" fillId="43" borderId="0" xfId="0" applyNumberFormat="1" applyFill="1" applyAlignment="1">
      <alignment horizontal="center"/>
    </xf>
    <xf numFmtId="0" fontId="16" fillId="0" borderId="0" xfId="0" applyFont="1" applyAlignment="1">
      <alignment horizontal="center"/>
    </xf>
    <xf numFmtId="0" fontId="0" fillId="44" borderId="0" xfId="0" applyFill="1" applyAlignment="1">
      <alignment horizontal="center"/>
    </xf>
    <xf numFmtId="0" fontId="0" fillId="48" borderId="0" xfId="0" applyFill="1" applyAlignment="1">
      <alignment horizontal="center"/>
    </xf>
    <xf numFmtId="1" fontId="0" fillId="46" borderId="0" xfId="0" applyNumberFormat="1" applyFill="1" applyAlignment="1">
      <alignment horizontal="center"/>
    </xf>
    <xf numFmtId="2" fontId="32" fillId="45" borderId="0" xfId="0" applyNumberFormat="1" applyFont="1" applyFill="1"/>
    <xf numFmtId="0" fontId="0" fillId="43" borderId="0" xfId="0" applyFill="1" applyBorder="1" applyAlignment="1">
      <alignment horizontal="center" vertical="center" wrapText="1"/>
    </xf>
    <xf numFmtId="0" fontId="0" fillId="45" borderId="0" xfId="0" applyFill="1" applyBorder="1" applyAlignment="1">
      <alignment horizontal="center" vertical="center"/>
    </xf>
    <xf numFmtId="0" fontId="0" fillId="44" borderId="21" xfId="0" applyFill="1" applyBorder="1" applyAlignment="1">
      <alignment horizontal="center" vertical="center"/>
    </xf>
    <xf numFmtId="1" fontId="0" fillId="0" borderId="0" xfId="0" applyNumberFormat="1" applyBorder="1"/>
    <xf numFmtId="1" fontId="0" fillId="0" borderId="21" xfId="0" applyNumberFormat="1" applyBorder="1"/>
    <xf numFmtId="0" fontId="0" fillId="0" borderId="0" xfId="0" applyBorder="1"/>
    <xf numFmtId="0" fontId="0" fillId="44" borderId="23" xfId="0" applyFill="1" applyBorder="1" applyAlignment="1">
      <alignment horizontal="center" vertical="center"/>
    </xf>
    <xf numFmtId="1" fontId="0" fillId="0" borderId="22" xfId="0" applyNumberFormat="1" applyBorder="1"/>
    <xf numFmtId="1" fontId="0" fillId="0" borderId="23" xfId="0" applyNumberFormat="1" applyBorder="1"/>
    <xf numFmtId="0" fontId="0" fillId="0" borderId="0" xfId="0" applyAlignment="1">
      <alignment wrapText="1"/>
    </xf>
    <xf numFmtId="164" fontId="14" fillId="45" borderId="0" xfId="0" applyNumberFormat="1" applyFont="1" applyFill="1"/>
    <xf numFmtId="1" fontId="14" fillId="45" borderId="0" xfId="0" applyNumberFormat="1" applyFont="1" applyFill="1"/>
    <xf numFmtId="1" fontId="0" fillId="43" borderId="0" xfId="0" applyNumberFormat="1" applyFill="1"/>
    <xf numFmtId="164" fontId="14" fillId="43" borderId="0" xfId="0" applyNumberFormat="1" applyFont="1" applyFill="1"/>
    <xf numFmtId="1" fontId="14" fillId="44" borderId="0" xfId="0" applyNumberFormat="1" applyFont="1" applyFill="1"/>
    <xf numFmtId="1" fontId="14" fillId="43" borderId="0" xfId="0" applyNumberFormat="1" applyFont="1" applyFill="1"/>
    <xf numFmtId="0" fontId="0" fillId="43" borderId="22" xfId="0" applyFill="1" applyBorder="1" applyAlignment="1">
      <alignment horizontal="center" vertical="center" wrapText="1"/>
    </xf>
    <xf numFmtId="0" fontId="0" fillId="47" borderId="0" xfId="0" applyFill="1" applyAlignment="1">
      <alignment horizontal="center" vertical="center" wrapText="1"/>
    </xf>
    <xf numFmtId="0" fontId="0" fillId="46" borderId="0" xfId="0" applyFill="1" applyAlignment="1">
      <alignment horizontal="center" vertical="center" wrapText="1"/>
    </xf>
    <xf numFmtId="0" fontId="0" fillId="46" borderId="0" xfId="0" applyFill="1" applyBorder="1" applyAlignment="1">
      <alignment horizontal="center" vertical="center"/>
    </xf>
    <xf numFmtId="0" fontId="0" fillId="46" borderId="21" xfId="0" applyFill="1" applyBorder="1" applyAlignment="1">
      <alignment horizontal="center" vertical="center"/>
    </xf>
    <xf numFmtId="0" fontId="0" fillId="47" borderId="22" xfId="0" applyFill="1" applyBorder="1" applyAlignment="1">
      <alignment horizontal="center" vertical="center"/>
    </xf>
    <xf numFmtId="0" fontId="0" fillId="47" borderId="0" xfId="0" applyFill="1" applyBorder="1" applyAlignment="1">
      <alignment horizontal="center" vertical="center"/>
    </xf>
    <xf numFmtId="0" fontId="0" fillId="47" borderId="23" xfId="0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3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7"/>
    <cellStyle name="Normal 4" xfId="42"/>
    <cellStyle name="Normal 6" xfId="44"/>
    <cellStyle name="Note" xfId="15" builtinId="10" customBuiltin="1"/>
    <cellStyle name="Output" xfId="10" builtinId="21" customBuiltin="1"/>
    <cellStyle name="Style 21" xfId="48"/>
    <cellStyle name="Style 22" xfId="49"/>
    <cellStyle name="Style 23" xfId="50"/>
    <cellStyle name="Style 24" xfId="51"/>
    <cellStyle name="Style 25" xfId="52"/>
    <cellStyle name="Style 26" xfId="53"/>
    <cellStyle name="Style 27" xfId="54"/>
    <cellStyle name="Style 28" xfId="55"/>
    <cellStyle name="Style 29" xfId="56"/>
    <cellStyle name="Style 30" xfId="57"/>
    <cellStyle name="Style 31" xfId="58"/>
    <cellStyle name="Style 32" xfId="59"/>
    <cellStyle name="Style 33" xfId="60"/>
    <cellStyle name="Style 34" xfId="61"/>
    <cellStyle name="Style 35" xfId="62"/>
    <cellStyle name="Style 36" xfId="63"/>
    <cellStyle name="Style 37" xfId="64"/>
    <cellStyle name="Style 38" xfId="65"/>
    <cellStyle name="Style 39" xfId="66"/>
    <cellStyle name="Title" xfId="1" builtinId="15" customBuiltin="1"/>
    <cellStyle name="Total" xfId="17" builtinId="25" customBuiltin="1"/>
    <cellStyle name="Total2" xfId="46"/>
    <cellStyle name="Warning Text" xfId="14" builtinId="11" customBuiltin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146"/>
  <sheetViews>
    <sheetView tabSelected="1" topLeftCell="AI1" zoomScale="60" zoomScaleNormal="60" workbookViewId="0">
      <selection activeCell="BB45" sqref="BB45"/>
    </sheetView>
  </sheetViews>
  <sheetFormatPr defaultColWidth="9.140625" defaultRowHeight="15"/>
  <cols>
    <col min="1" max="1" width="13.85546875" style="3" customWidth="1"/>
    <col min="2" max="2" width="10.5703125" style="3" bestFit="1" customWidth="1"/>
    <col min="3" max="3" width="7.42578125" style="3" customWidth="1"/>
    <col min="4" max="4" width="6.85546875" style="3" customWidth="1"/>
    <col min="5" max="5" width="7.5703125" style="3" customWidth="1"/>
    <col min="6" max="6" width="6.85546875" style="3" customWidth="1"/>
    <col min="7" max="7" width="5.85546875" style="3" customWidth="1"/>
    <col min="8" max="9" width="5.5703125" style="3" customWidth="1"/>
    <col min="10" max="10" width="6.140625" style="3" customWidth="1"/>
    <col min="11" max="11" width="7" style="3" customWidth="1"/>
    <col min="12" max="12" width="5.85546875" style="3" customWidth="1"/>
    <col min="13" max="14" width="8.85546875" style="3" customWidth="1"/>
    <col min="15" max="15" width="6.85546875" style="3" customWidth="1"/>
    <col min="16" max="16" width="47.140625" style="3" customWidth="1"/>
    <col min="17" max="17" width="11" style="3" customWidth="1"/>
    <col min="18" max="18" width="10.85546875" style="3" customWidth="1"/>
    <col min="19" max="19" width="11" style="3" customWidth="1"/>
    <col min="20" max="20" width="10.5703125" style="3" customWidth="1"/>
    <col min="21" max="21" width="7.85546875" style="3" customWidth="1"/>
    <col min="22" max="22" width="19.5703125" style="3" customWidth="1"/>
    <col min="23" max="23" width="6.5703125" style="3" customWidth="1"/>
    <col min="24" max="24" width="7.85546875" style="3" customWidth="1"/>
    <col min="25" max="25" width="7.7109375" style="3" customWidth="1"/>
    <col min="26" max="26" width="7.85546875" style="3" customWidth="1"/>
    <col min="27" max="27" width="7.42578125" style="3" customWidth="1"/>
    <col min="28" max="28" width="7.7109375" style="3" customWidth="1"/>
    <col min="29" max="29" width="2.5703125" style="3" customWidth="1"/>
    <col min="30" max="30" width="7.5703125" style="3" customWidth="1"/>
    <col min="31" max="31" width="7.42578125" style="3" customWidth="1"/>
    <col min="32" max="32" width="8.140625" style="3" customWidth="1"/>
    <col min="33" max="33" width="8" style="3" customWidth="1"/>
    <col min="34" max="34" width="7.7109375" style="3" customWidth="1"/>
    <col min="35" max="35" width="8.5703125" style="3" customWidth="1"/>
    <col min="36" max="36" width="2.28515625" style="3" customWidth="1"/>
    <col min="37" max="37" width="8" style="3" customWidth="1"/>
    <col min="38" max="38" width="8.28515625" style="3" customWidth="1"/>
    <col min="39" max="39" width="8.42578125" style="3" customWidth="1"/>
    <col min="40" max="40" width="7.85546875" style="3" customWidth="1"/>
    <col min="41" max="41" width="8.42578125" style="3" customWidth="1"/>
    <col min="42" max="42" width="7.7109375" style="3" customWidth="1"/>
    <col min="43" max="43" width="2.7109375" style="3" customWidth="1"/>
    <col min="44" max="44" width="8.28515625" style="3" customWidth="1"/>
    <col min="45" max="45" width="8" style="3" customWidth="1"/>
    <col min="46" max="46" width="7.85546875" style="3" customWidth="1"/>
    <col min="47" max="47" width="8.42578125" style="3" customWidth="1"/>
    <col min="48" max="48" width="8" style="3" customWidth="1"/>
    <col min="49" max="49" width="8.5703125" style="3" customWidth="1"/>
    <col min="50" max="50" width="9.85546875" customWidth="1"/>
    <col min="51" max="51" width="47.42578125" style="3" customWidth="1"/>
    <col min="52" max="52" width="19.7109375" style="3" customWidth="1"/>
    <col min="53" max="53" width="9" style="3" customWidth="1"/>
    <col min="54" max="54" width="19.7109375" style="3" customWidth="1"/>
    <col min="55" max="55" width="8.42578125" style="3" customWidth="1"/>
    <col min="56" max="56" width="19.7109375" style="3" customWidth="1"/>
    <col min="57" max="57" width="9.140625" style="3" customWidth="1"/>
    <col min="58" max="58" width="11.140625" style="3" customWidth="1"/>
    <col min="59" max="59" width="30.28515625" style="3" customWidth="1"/>
    <col min="60" max="61" width="9.7109375" style="3" customWidth="1"/>
    <col min="62" max="63" width="11.140625" style="3" customWidth="1"/>
    <col min="64" max="64" width="10.85546875" style="3" customWidth="1"/>
    <col min="65" max="65" width="9.5703125" style="3" customWidth="1"/>
    <col min="66" max="66" width="7.7109375" style="3" customWidth="1"/>
    <col min="67" max="67" width="10.140625" style="3" customWidth="1"/>
    <col min="68" max="68" width="8.85546875" style="3" customWidth="1"/>
    <col min="69" max="69" width="7.7109375" style="3" customWidth="1"/>
    <col min="70" max="71" width="10.42578125" style="3" customWidth="1"/>
    <col min="72" max="74" width="9.140625" style="3" customWidth="1"/>
    <col min="75" max="75" width="11.85546875" style="3" customWidth="1"/>
    <col min="76" max="76" width="12.7109375" style="3" customWidth="1"/>
    <col min="77" max="77" width="12.28515625" style="3" customWidth="1"/>
    <col min="78" max="78" width="12" style="3" customWidth="1"/>
    <col min="79" max="79" width="14.42578125" style="3" customWidth="1"/>
    <col min="80" max="80" width="14.28515625" style="3" customWidth="1"/>
    <col min="81" max="81" width="13.140625" style="3" customWidth="1"/>
    <col min="82" max="82" width="12.7109375" style="3" customWidth="1"/>
    <col min="83" max="83" width="13" style="3" customWidth="1"/>
    <col min="84" max="84" width="12.5703125" style="3" customWidth="1"/>
    <col min="85" max="92" width="9.140625" style="3" customWidth="1"/>
    <col min="93" max="93" width="9.28515625" style="3" customWidth="1"/>
    <col min="94" max="103" width="9.140625" style="3" customWidth="1"/>
    <col min="104" max="130" width="9.140625" style="3"/>
    <col min="131" max="147" width="9.140625" style="3" customWidth="1"/>
    <col min="148" max="16384" width="9.140625" style="3"/>
  </cols>
  <sheetData>
    <row r="1" spans="1:173" ht="28.5" customHeight="1">
      <c r="V1" s="2"/>
      <c r="W1" s="2" t="s">
        <v>127</v>
      </c>
      <c r="AD1" s="2" t="s">
        <v>128</v>
      </c>
      <c r="AK1" s="2" t="s">
        <v>129</v>
      </c>
      <c r="AR1" s="2" t="s">
        <v>130</v>
      </c>
      <c r="AZ1" s="3" t="s">
        <v>117</v>
      </c>
    </row>
    <row r="2" spans="1:173" ht="49.5" customHeight="1">
      <c r="A2" s="3" t="s">
        <v>46</v>
      </c>
      <c r="P2" s="11" t="s">
        <v>47</v>
      </c>
      <c r="Q2" s="11"/>
      <c r="W2" s="74" t="s">
        <v>39</v>
      </c>
      <c r="X2" s="74"/>
      <c r="Y2" s="75"/>
      <c r="Z2" s="76" t="s">
        <v>38</v>
      </c>
      <c r="AA2" s="77"/>
      <c r="AB2" s="78"/>
      <c r="AD2" s="74" t="s">
        <v>39</v>
      </c>
      <c r="AE2" s="74"/>
      <c r="AF2" s="75"/>
      <c r="AG2" s="76" t="s">
        <v>38</v>
      </c>
      <c r="AH2" s="77"/>
      <c r="AI2" s="78"/>
      <c r="AK2" s="74" t="s">
        <v>39</v>
      </c>
      <c r="AL2" s="74"/>
      <c r="AM2" s="75"/>
      <c r="AN2" s="76" t="s">
        <v>38</v>
      </c>
      <c r="AO2" s="77"/>
      <c r="AP2" s="78"/>
      <c r="AR2" s="74" t="s">
        <v>39</v>
      </c>
      <c r="AS2" s="74"/>
      <c r="AT2" s="75"/>
      <c r="AU2" s="76" t="s">
        <v>38</v>
      </c>
      <c r="AV2" s="77"/>
      <c r="AW2" s="78"/>
      <c r="AZ2" s="80" t="s">
        <v>114</v>
      </c>
      <c r="BA2" s="80"/>
      <c r="BB2" s="81" t="s">
        <v>115</v>
      </c>
      <c r="BC2" s="81"/>
      <c r="BD2" s="81"/>
      <c r="BE2" s="81"/>
      <c r="BG2" s="2"/>
      <c r="BH2" s="2" t="s">
        <v>49</v>
      </c>
      <c r="BU2" s="79" t="s">
        <v>58</v>
      </c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K2" s="3" t="s">
        <v>135</v>
      </c>
      <c r="DA2" s="3" t="s">
        <v>134</v>
      </c>
      <c r="DO2" s="3" t="s">
        <v>133</v>
      </c>
      <c r="EC2" s="3" t="s">
        <v>118</v>
      </c>
      <c r="ES2" s="3" t="s">
        <v>119</v>
      </c>
      <c r="FG2" s="3" t="s">
        <v>120</v>
      </c>
    </row>
    <row r="3" spans="1:173" ht="114" customHeight="1">
      <c r="A3" s="2" t="s">
        <v>107</v>
      </c>
      <c r="B3" s="2"/>
      <c r="C3" s="46" t="str">
        <f t="shared" ref="C3:L3" si="0">BH3</f>
        <v>Size</v>
      </c>
      <c r="D3" s="46" t="str">
        <f t="shared" si="0"/>
        <v>Interconnectedness</v>
      </c>
      <c r="E3" s="46" t="str">
        <f t="shared" si="0"/>
        <v>Substitutability</v>
      </c>
      <c r="F3" s="46" t="str">
        <f t="shared" si="0"/>
        <v>Complexity</v>
      </c>
      <c r="G3" s="46" t="str">
        <f t="shared" si="0"/>
        <v>Cross-Jurisdictional Activity</v>
      </c>
      <c r="H3" s="46" t="str">
        <f t="shared" si="0"/>
        <v>QFC Debt / Assets (%)</v>
      </c>
      <c r="I3" s="46" t="str">
        <f t="shared" si="0"/>
        <v>QFC Amount</v>
      </c>
      <c r="J3" s="46" t="str">
        <f t="shared" si="0"/>
        <v>Non-QFC S-T Debt / Assets (%)</v>
      </c>
      <c r="K3" s="46" t="str">
        <f t="shared" si="0"/>
        <v>Non-QFC S-T Debt</v>
      </c>
      <c r="L3" s="46" t="str">
        <f t="shared" si="0"/>
        <v>S-T Debt / HQLA (ratio)</v>
      </c>
      <c r="M3" s="46" t="s">
        <v>109</v>
      </c>
      <c r="O3" s="7"/>
      <c r="P3" s="45" t="s">
        <v>48</v>
      </c>
      <c r="Q3" s="19" t="s">
        <v>104</v>
      </c>
      <c r="R3" s="19" t="s">
        <v>103</v>
      </c>
      <c r="S3" s="19" t="s">
        <v>60</v>
      </c>
      <c r="T3" s="19" t="s">
        <v>61</v>
      </c>
      <c r="W3" s="55" t="s">
        <v>40</v>
      </c>
      <c r="X3" s="56" t="s">
        <v>41</v>
      </c>
      <c r="Y3" s="57" t="s">
        <v>42</v>
      </c>
      <c r="Z3" s="71" t="s">
        <v>40</v>
      </c>
      <c r="AA3" s="56" t="s">
        <v>41</v>
      </c>
      <c r="AB3" s="61" t="s">
        <v>42</v>
      </c>
      <c r="AC3" s="60"/>
      <c r="AD3" s="55" t="s">
        <v>40</v>
      </c>
      <c r="AE3" s="56" t="s">
        <v>41</v>
      </c>
      <c r="AF3" s="57" t="s">
        <v>42</v>
      </c>
      <c r="AG3" s="71" t="s">
        <v>40</v>
      </c>
      <c r="AH3" s="56" t="s">
        <v>41</v>
      </c>
      <c r="AI3" s="61" t="s">
        <v>42</v>
      </c>
      <c r="AK3" s="55" t="s">
        <v>40</v>
      </c>
      <c r="AL3" s="56" t="s">
        <v>41</v>
      </c>
      <c r="AM3" s="57" t="s">
        <v>42</v>
      </c>
      <c r="AN3" s="71" t="s">
        <v>40</v>
      </c>
      <c r="AO3" s="56" t="s">
        <v>41</v>
      </c>
      <c r="AP3" s="61" t="s">
        <v>42</v>
      </c>
      <c r="AR3" s="55" t="s">
        <v>40</v>
      </c>
      <c r="AS3" s="56" t="s">
        <v>41</v>
      </c>
      <c r="AT3" s="57" t="s">
        <v>42</v>
      </c>
      <c r="AU3" s="71" t="s">
        <v>40</v>
      </c>
      <c r="AV3" s="56" t="s">
        <v>41</v>
      </c>
      <c r="AW3" s="61" t="s">
        <v>42</v>
      </c>
      <c r="AY3" s="3" t="s">
        <v>0</v>
      </c>
      <c r="AZ3" s="64" t="s">
        <v>116</v>
      </c>
      <c r="BA3" s="64" t="s">
        <v>125</v>
      </c>
      <c r="BB3" s="64" t="s">
        <v>121</v>
      </c>
      <c r="BC3" s="64" t="s">
        <v>124</v>
      </c>
      <c r="BD3" s="64" t="s">
        <v>122</v>
      </c>
      <c r="BE3" s="64" t="s">
        <v>123</v>
      </c>
      <c r="BG3" s="3" t="s">
        <v>0</v>
      </c>
      <c r="BH3" s="7" t="s">
        <v>33</v>
      </c>
      <c r="BI3" s="7" t="s">
        <v>34</v>
      </c>
      <c r="BJ3" s="7" t="s">
        <v>35</v>
      </c>
      <c r="BK3" s="7" t="s">
        <v>36</v>
      </c>
      <c r="BL3" s="7" t="s">
        <v>126</v>
      </c>
      <c r="BM3" s="7" t="s">
        <v>55</v>
      </c>
      <c r="BN3" s="7" t="s">
        <v>43</v>
      </c>
      <c r="BO3" s="7" t="s">
        <v>56</v>
      </c>
      <c r="BP3" s="7" t="s">
        <v>59</v>
      </c>
      <c r="BQ3" s="7" t="s">
        <v>57</v>
      </c>
      <c r="BR3" s="7"/>
      <c r="BS3" s="7"/>
      <c r="BU3" s="3" t="s">
        <v>0</v>
      </c>
      <c r="BW3" s="7" t="str">
        <f t="shared" ref="BW3:CF3" si="1">BH3</f>
        <v>Size</v>
      </c>
      <c r="BX3" s="7" t="str">
        <f t="shared" si="1"/>
        <v>Interconnectedness</v>
      </c>
      <c r="BY3" s="7" t="str">
        <f t="shared" si="1"/>
        <v>Substitutability</v>
      </c>
      <c r="BZ3" s="7" t="str">
        <f t="shared" si="1"/>
        <v>Complexity</v>
      </c>
      <c r="CA3" s="7" t="str">
        <f t="shared" si="1"/>
        <v>Cross-Jurisdictional Activity</v>
      </c>
      <c r="CB3" s="7" t="str">
        <f t="shared" si="1"/>
        <v>QFC Debt / Assets (%)</v>
      </c>
      <c r="CC3" s="7" t="str">
        <f t="shared" si="1"/>
        <v>QFC Amount</v>
      </c>
      <c r="CD3" s="7" t="str">
        <f t="shared" si="1"/>
        <v>Non-QFC S-T Debt / Assets (%)</v>
      </c>
      <c r="CE3" s="7" t="str">
        <f t="shared" si="1"/>
        <v>Non-QFC S-T Debt</v>
      </c>
      <c r="CF3" s="7" t="str">
        <f t="shared" si="1"/>
        <v>S-T Debt / HQLA (ratio)</v>
      </c>
      <c r="CJ3" s="3" t="str">
        <f t="shared" ref="CJ3:CJ36" si="2">BU3</f>
        <v>Bank</v>
      </c>
      <c r="CL3" s="7" t="str">
        <f t="shared" ref="CL3:CU3" si="3">BW3</f>
        <v>Size</v>
      </c>
      <c r="CM3" s="7" t="str">
        <f t="shared" si="3"/>
        <v>Interconnectedness</v>
      </c>
      <c r="CN3" s="7" t="str">
        <f t="shared" si="3"/>
        <v>Substitutability</v>
      </c>
      <c r="CO3" s="7" t="str">
        <f t="shared" si="3"/>
        <v>Complexity</v>
      </c>
      <c r="CP3" s="7" t="str">
        <f t="shared" si="3"/>
        <v>Cross-Jurisdictional Activity</v>
      </c>
      <c r="CQ3" s="7" t="str">
        <f t="shared" si="3"/>
        <v>QFC Debt / Assets (%)</v>
      </c>
      <c r="CR3" s="7" t="str">
        <f t="shared" si="3"/>
        <v>QFC Amount</v>
      </c>
      <c r="CS3" s="7" t="str">
        <f t="shared" si="3"/>
        <v>Non-QFC S-T Debt / Assets (%)</v>
      </c>
      <c r="CT3" s="7" t="str">
        <f t="shared" si="3"/>
        <v>Non-QFC S-T Debt</v>
      </c>
      <c r="CU3" s="7" t="str">
        <f t="shared" si="3"/>
        <v>S-T Debt / HQLA (ratio)</v>
      </c>
      <c r="CV3" s="7" t="s">
        <v>79</v>
      </c>
      <c r="CW3" s="3" t="s">
        <v>80</v>
      </c>
      <c r="CZ3" s="7" t="s">
        <v>33</v>
      </c>
      <c r="DA3" s="7" t="s">
        <v>34</v>
      </c>
      <c r="DB3" s="7" t="s">
        <v>35</v>
      </c>
      <c r="DC3" s="7" t="s">
        <v>36</v>
      </c>
      <c r="DD3" s="7" t="s">
        <v>37</v>
      </c>
      <c r="DE3" s="7" t="s">
        <v>55</v>
      </c>
      <c r="DF3" s="7" t="s">
        <v>43</v>
      </c>
      <c r="DG3" s="7" t="s">
        <v>56</v>
      </c>
      <c r="DH3" s="7" t="s">
        <v>59</v>
      </c>
      <c r="DI3" s="7" t="s">
        <v>57</v>
      </c>
      <c r="DJ3" s="7" t="s">
        <v>79</v>
      </c>
      <c r="DK3" s="3" t="s">
        <v>80</v>
      </c>
      <c r="DN3" s="7" t="s">
        <v>33</v>
      </c>
      <c r="DO3" s="7" t="s">
        <v>34</v>
      </c>
      <c r="DP3" s="7" t="s">
        <v>35</v>
      </c>
      <c r="DQ3" s="7" t="s">
        <v>36</v>
      </c>
      <c r="DR3" s="7" t="s">
        <v>37</v>
      </c>
      <c r="DS3" s="7" t="s">
        <v>55</v>
      </c>
      <c r="DT3" s="7" t="s">
        <v>43</v>
      </c>
      <c r="DU3" s="7" t="s">
        <v>56</v>
      </c>
      <c r="DV3" s="7" t="s">
        <v>59</v>
      </c>
      <c r="DW3" s="7" t="s">
        <v>57</v>
      </c>
      <c r="DX3" s="7" t="s">
        <v>79</v>
      </c>
      <c r="DY3" s="3" t="s">
        <v>80</v>
      </c>
      <c r="EB3" s="3" t="s">
        <v>0</v>
      </c>
      <c r="ED3" s="7" t="s">
        <v>33</v>
      </c>
      <c r="EE3" s="7" t="s">
        <v>34</v>
      </c>
      <c r="EF3" s="7" t="s">
        <v>35</v>
      </c>
      <c r="EG3" s="7" t="s">
        <v>36</v>
      </c>
      <c r="EH3" s="7" t="s">
        <v>37</v>
      </c>
      <c r="EI3" s="7" t="s">
        <v>55</v>
      </c>
      <c r="EJ3" s="7" t="s">
        <v>43</v>
      </c>
      <c r="EK3" s="7" t="s">
        <v>56</v>
      </c>
      <c r="EL3" s="7" t="s">
        <v>59</v>
      </c>
      <c r="EM3" s="7" t="s">
        <v>57</v>
      </c>
      <c r="EN3" s="7" t="s">
        <v>79</v>
      </c>
      <c r="EO3" s="3" t="s">
        <v>80</v>
      </c>
      <c r="ER3" s="7" t="s">
        <v>33</v>
      </c>
      <c r="ES3" s="7" t="s">
        <v>34</v>
      </c>
      <c r="ET3" s="7" t="s">
        <v>35</v>
      </c>
      <c r="EU3" s="7" t="s">
        <v>36</v>
      </c>
      <c r="EV3" s="7" t="s">
        <v>37</v>
      </c>
      <c r="EW3" s="7" t="s">
        <v>55</v>
      </c>
      <c r="EX3" s="7" t="s">
        <v>43</v>
      </c>
      <c r="EY3" s="7" t="s">
        <v>56</v>
      </c>
      <c r="EZ3" s="7" t="s">
        <v>59</v>
      </c>
      <c r="FA3" s="7" t="s">
        <v>57</v>
      </c>
      <c r="FB3" s="7" t="s">
        <v>79</v>
      </c>
      <c r="FC3" s="3" t="s">
        <v>80</v>
      </c>
      <c r="FF3" s="7" t="s">
        <v>33</v>
      </c>
      <c r="FG3" s="7" t="s">
        <v>34</v>
      </c>
      <c r="FH3" s="7" t="s">
        <v>35</v>
      </c>
      <c r="FI3" s="7" t="s">
        <v>36</v>
      </c>
      <c r="FJ3" s="7" t="s">
        <v>37</v>
      </c>
      <c r="FK3" s="7" t="s">
        <v>55</v>
      </c>
      <c r="FL3" s="7" t="s">
        <v>43</v>
      </c>
      <c r="FM3" s="7" t="s">
        <v>56</v>
      </c>
      <c r="FN3" s="7" t="s">
        <v>59</v>
      </c>
      <c r="FO3" s="7" t="s">
        <v>57</v>
      </c>
      <c r="FP3" s="7" t="s">
        <v>79</v>
      </c>
      <c r="FQ3" s="3" t="s">
        <v>80</v>
      </c>
    </row>
    <row r="4" spans="1:173" ht="15" customHeight="1">
      <c r="A4" s="73" t="s">
        <v>39</v>
      </c>
      <c r="B4" s="14" t="s">
        <v>40</v>
      </c>
      <c r="C4" s="8">
        <f>C13*$C$10</f>
        <v>0.5</v>
      </c>
      <c r="D4" s="8">
        <f t="shared" ref="D4:L4" si="4">D13*$C$10</f>
        <v>0.5</v>
      </c>
      <c r="E4" s="8">
        <f t="shared" si="4"/>
        <v>0.5</v>
      </c>
      <c r="F4" s="8">
        <f t="shared" si="4"/>
        <v>0.5</v>
      </c>
      <c r="G4" s="41">
        <f t="shared" si="4"/>
        <v>0.5</v>
      </c>
      <c r="H4" s="41">
        <f t="shared" si="4"/>
        <v>0.5</v>
      </c>
      <c r="I4" s="41">
        <f t="shared" si="4"/>
        <v>0.5</v>
      </c>
      <c r="J4" s="41">
        <f t="shared" si="4"/>
        <v>0.3</v>
      </c>
      <c r="K4" s="41">
        <f t="shared" si="4"/>
        <v>0.35</v>
      </c>
      <c r="L4" s="41">
        <f t="shared" si="4"/>
        <v>0.3</v>
      </c>
      <c r="M4" s="8">
        <v>0</v>
      </c>
      <c r="P4" s="17" t="str">
        <f t="shared" ref="P4:P37" si="5">V4</f>
        <v>JPMORGAN CHASE &amp; CO.</v>
      </c>
      <c r="Q4" s="3" t="b">
        <f>IF(AND(AND(W4&lt;Y4,W4&lt;X4),AND(Z4&lt;AA4,Z4&lt;AB4)),TRUE,FALSE)</f>
        <v>1</v>
      </c>
      <c r="R4" s="3" t="b">
        <f t="shared" ref="R4:R36" si="6">IF(AND(AND(AD4&lt;AF4,AD4&lt;AE4),AND(AG4&lt;AH4,AG4&lt;AI4)),TRUE,FALSE)</f>
        <v>0</v>
      </c>
      <c r="S4" s="3" t="b">
        <f t="shared" ref="S4:S36" si="7">IF(AND(AND(AK4&lt;AL4,AK4&lt;AM4),AND(AN4&lt;AO4,AN4&lt;AP4)),TRUE,FALSE)</f>
        <v>0</v>
      </c>
      <c r="T4" s="3" t="b">
        <f t="shared" ref="T4:T36" si="8">IF(AND(AND(AR4&lt;AS4,AR4&lt;AT4),AND(AU4&lt;AV4,AU4&lt;AW4)),TRUE,FALSE)</f>
        <v>0</v>
      </c>
      <c r="V4" s="3" t="str">
        <f>BG113</f>
        <v>JPMORGAN CHASE &amp; CO.</v>
      </c>
      <c r="W4" s="58">
        <f t="shared" ref="W4:W36" si="9">SUMPRODUCT(BW4:CF4,C$4:L$4)+M$4</f>
        <v>715.08967935980206</v>
      </c>
      <c r="X4" s="58">
        <f t="shared" ref="X4:X36" si="10">SUMPRODUCT(BW4:CF4,C$5:L$5)+M$5</f>
        <v>1101.4714767989399</v>
      </c>
      <c r="Y4" s="59">
        <f t="shared" ref="Y4:Y36" si="11">SUMPRODUCT(BW4:CF4,C$6:L$6)+M$6</f>
        <v>2000</v>
      </c>
      <c r="Z4" s="58">
        <f t="shared" ref="Z4:Z36" si="12">SUMPRODUCT(BW4:CF4,C$7:L$7)+M$7</f>
        <v>1481.8355910887676</v>
      </c>
      <c r="AA4" s="58">
        <f t="shared" ref="AA4:AA36" si="13">SUMPRODUCT(BW4:CF4,C$8:L$8)+M$8</f>
        <v>1528.5522410528204</v>
      </c>
      <c r="AB4" s="59">
        <f t="shared" ref="AB4:AB36" si="14">SUMPRODUCT(BW4:CF4,C$9:L$9)+M$9</f>
        <v>1600</v>
      </c>
      <c r="AC4" s="58"/>
      <c r="AD4" s="58">
        <f t="shared" ref="AD4:AD36" si="15">SUMPRODUCT(BW4:CF4,C$13:L$13)+M$13</f>
        <v>1430.1793587196041</v>
      </c>
      <c r="AE4" s="58">
        <f t="shared" ref="AE4:AE36" si="16">SUMPRODUCT(BW4:CF4,C$14:L$14) + M$14</f>
        <v>1152.9429535978798</v>
      </c>
      <c r="AF4" s="59">
        <f t="shared" ref="AF4:AF36" si="17">SUMPRODUCT(BW4:CF4,C$15:L$15) +M$15</f>
        <v>600</v>
      </c>
      <c r="AG4" s="58">
        <f t="shared" ref="AG4:AG36" si="18">SUMPRODUCT(BW4:CF4,C$16:L$16)+M$16</f>
        <v>2963.6711821775352</v>
      </c>
      <c r="AH4" s="58">
        <f t="shared" ref="AH4:AH36" si="19">SUMPRODUCT(BW4:CF4,C$17:L$17)+M$17</f>
        <v>2217.1044821056407</v>
      </c>
      <c r="AI4" s="63">
        <f t="shared" ref="AI4:AI36" si="20">SUMPRODUCT(BW4:CF4,C$18:L$18)+M$18</f>
        <v>350</v>
      </c>
      <c r="AJ4" s="58"/>
      <c r="AK4" s="58">
        <f t="shared" ref="AK4:AK36" si="21">SUMPRODUCT(BW4:CF4,C$22:L$22) + M$22</f>
        <v>935.04508544625844</v>
      </c>
      <c r="AL4" s="58">
        <f>SUMPRODUCT(BW4:CF4,C$23:L$23) + M$23</f>
        <v>938.09613849112122</v>
      </c>
      <c r="AM4" s="59">
        <f t="shared" ref="AM4:AM36" si="22">SUMPRODUCT(BW4:CF4,C$24:L$24)+ M$24</f>
        <v>600</v>
      </c>
      <c r="AN4" s="58">
        <f t="shared" ref="AN4:AN36" si="23">SUMPRODUCT(BW4:CF4,C$25:L$25)+ M$25</f>
        <v>1660.1498352715687</v>
      </c>
      <c r="AO4" s="58">
        <f t="shared" ref="AO4:AO36" si="24">SUMPRODUCT(BW4:CF4,C$26:L$26) + M$26</f>
        <v>1335.5693984094476</v>
      </c>
      <c r="AP4" s="63">
        <f t="shared" ref="AP4:AP36" si="25">SUMPRODUCT(BW4:CF4,C$27:L$27)+ M$27</f>
        <v>350</v>
      </c>
      <c r="AQ4" s="58"/>
      <c r="AR4" s="58">
        <f>SUMPRODUCT(BW4:CF4,C$31:L$31)+ M$31</f>
        <v>1331.2463177784637</v>
      </c>
      <c r="AS4" s="58">
        <f t="shared" ref="AS4:AS36" si="26">SUMPRODUCT(BW4:CF4,C$32:L$32) + M$32</f>
        <v>1071.5985226512639</v>
      </c>
      <c r="AT4" s="59">
        <f>SUMPRODUCT(BW4:CF4,C$33:L$33)+ M$33</f>
        <v>600</v>
      </c>
      <c r="AU4" s="58">
        <f>SUMPRODUCT(BW4:CF4,C$34:L$34)+ M$34</f>
        <v>2819.5290640428029</v>
      </c>
      <c r="AV4" s="58">
        <f t="shared" ref="AV4:AV36" si="27">SUMPRODUCT(BW4:CF4,C$35:L$35) + M$35</f>
        <v>2079.1632864308344</v>
      </c>
      <c r="AW4" s="63">
        <f>SUMPRODUCT(BW4:CF4,C$36:L$36) + M$36</f>
        <v>350</v>
      </c>
      <c r="AY4" s="5" t="str">
        <f>BG113</f>
        <v>JPMORGAN CHASE &amp; CO.</v>
      </c>
      <c r="AZ4" s="6">
        <f>AVERAGE(BW4:CA4)</f>
        <v>192.04113398353076</v>
      </c>
      <c r="BA4" s="3">
        <f>_xlfn.RANK.EQ(AZ4,$AZ$4:$AZ$37)</f>
        <v>1</v>
      </c>
      <c r="BB4" s="6">
        <f>Z4/10</f>
        <v>148.18355910887675</v>
      </c>
      <c r="BC4" s="3">
        <f>_xlfn.RANK.EQ(BB4,$BB$4:$BB$37)</f>
        <v>1</v>
      </c>
      <c r="BD4" s="6">
        <f>AN4/10</f>
        <v>166.01498352715686</v>
      </c>
      <c r="BE4" s="3">
        <f>_xlfn.RANK.EQ(BD4,$BD$4:$BD$37)</f>
        <v>1</v>
      </c>
      <c r="BG4" s="5" t="str">
        <f>BG113</f>
        <v>JPMORGAN CHASE &amp; CO.</v>
      </c>
      <c r="BH4" s="30">
        <f t="shared" ref="BH4:BH37" si="28">BH60</f>
        <v>3126.8733999999999</v>
      </c>
      <c r="BI4" s="30">
        <f t="shared" ref="BI4:BI35" si="29">AVERAGE(BI60:BK60)</f>
        <v>433.57199999999966</v>
      </c>
      <c r="BJ4" s="30">
        <f t="shared" ref="BJ4:BJ35" si="30">AVERAGE(BL60:BN60)</f>
        <v>101983.12299999998</v>
      </c>
      <c r="BK4" s="30">
        <f t="shared" ref="BK4:BK35" si="31">AVERAGE(BO60:BQ60)</f>
        <v>16230.978999999999</v>
      </c>
      <c r="BL4" s="30">
        <f t="shared" ref="BL4:BL35" si="32">AVERAGE(BR60:BS60)</f>
        <v>573.6875</v>
      </c>
      <c r="BM4" s="4">
        <f t="shared" ref="BM4:BQ36" si="33">BT113</f>
        <v>0.47833820999999999</v>
      </c>
      <c r="BN4" s="1">
        <f t="shared" si="33"/>
        <v>1124.9069999999999</v>
      </c>
      <c r="BO4" s="4">
        <f t="shared" si="33"/>
        <v>0.31295993999999999</v>
      </c>
      <c r="BP4" s="1">
        <f t="shared" si="33"/>
        <v>735.98724000000004</v>
      </c>
      <c r="BQ4" s="4">
        <f t="shared" si="33"/>
        <v>1.9095302000000001</v>
      </c>
      <c r="BR4" s="4"/>
      <c r="BS4" s="4"/>
      <c r="BT4" s="4"/>
      <c r="BU4" s="3" t="str">
        <f t="shared" ref="BU4:BU37" si="34">BG4</f>
        <v>JPMORGAN CHASE &amp; CO.</v>
      </c>
      <c r="BW4" s="4">
        <f>1000*BH4/BH$49</f>
        <v>168.63883698050924</v>
      </c>
      <c r="BX4" s="4">
        <f t="shared" ref="BX4:BX35" si="35">1000*(BX60+BY60+BZ60)/3</f>
        <v>168.56182903830657</v>
      </c>
      <c r="BY4" s="4">
        <f t="shared" ref="BY4:BY35" si="36">1000*(CA60+CB60+CC60)/3</f>
        <v>214.84586810571776</v>
      </c>
      <c r="BZ4" s="4">
        <f t="shared" ref="BZ4:BZ35" si="37">1000*(CD60+CE60+CF60)/3</f>
        <v>202.59429054344966</v>
      </c>
      <c r="CA4" s="4">
        <f t="shared" ref="CA4:CA35" si="38">1000*(CG60+CH60)/2</f>
        <v>205.56484524967055</v>
      </c>
      <c r="CB4" s="4">
        <f t="shared" ref="CB4:CF36" si="39">1000*BM4/BM$49</f>
        <v>47.833821</v>
      </c>
      <c r="CC4" s="4">
        <f t="shared" si="39"/>
        <v>248.56456360497447</v>
      </c>
      <c r="CD4" s="4">
        <f t="shared" si="39"/>
        <v>31.295994</v>
      </c>
      <c r="CE4" s="4">
        <f t="shared" si="39"/>
        <v>188.40477913853698</v>
      </c>
      <c r="CF4" s="4">
        <f t="shared" si="39"/>
        <v>38.190604</v>
      </c>
      <c r="CJ4" s="3" t="str">
        <f>BU4</f>
        <v>JPMORGAN CHASE &amp; CO.</v>
      </c>
      <c r="CL4" s="4">
        <f>BW4*C$4/($AD4)</f>
        <v>5.8957233563867971E-2</v>
      </c>
      <c r="CM4" s="4">
        <f t="shared" ref="CM4:CM36" si="40">BX4*D$4/($AD4)</f>
        <v>5.8930311086720907E-2</v>
      </c>
      <c r="CN4" s="4">
        <f t="shared" ref="CN4:CN36" si="41">BY4*E$4/($AD4)</f>
        <v>7.5111511991776569E-2</v>
      </c>
      <c r="CO4" s="4">
        <f t="shared" ref="CO4:CO36" si="42">BZ4*F$4/($AD4)</f>
        <v>7.0828280840532526E-2</v>
      </c>
      <c r="CP4" s="4">
        <f t="shared" ref="CP4:CP36" si="43">CA4*G$4/($AD4)</f>
        <v>7.1866806074486519E-2</v>
      </c>
      <c r="CQ4" s="4">
        <f t="shared" ref="CQ4:CQ36" si="44">CB4*H$4/($AD4)</f>
        <v>1.672301474229923E-2</v>
      </c>
      <c r="CR4" s="4">
        <f t="shared" ref="CR4:CR36" si="45">CC4*I$4/($AD4)</f>
        <v>8.6899787110445617E-2</v>
      </c>
      <c r="CS4" s="4">
        <f t="shared" ref="CS4:CS36" si="46">CD4*J$4/($AD4)</f>
        <v>6.5647697561552728E-3</v>
      </c>
      <c r="CT4" s="4">
        <f t="shared" ref="CT4:CT36" si="47">CE4*K$4/($AD4)</f>
        <v>4.6107274794906491E-2</v>
      </c>
      <c r="CU4" s="4">
        <f t="shared" ref="CU4:CU36" si="48">CF4*L$4/($AD4)</f>
        <v>8.0110100388088822E-3</v>
      </c>
      <c r="CV4" s="4">
        <f t="shared" ref="CV4:CV37" si="49">$M$4/($AD4)</f>
        <v>0</v>
      </c>
      <c r="CW4" s="4">
        <f>SUM(CQ4:CU4)</f>
        <v>0.1643058564426155</v>
      </c>
      <c r="CZ4" s="4">
        <f t="shared" ref="CZ4:CZ36" si="50">BW4*C$7/($Z4)</f>
        <v>0.11380401307313932</v>
      </c>
      <c r="DA4" s="4">
        <f t="shared" ref="DA4:DA36" si="51">BX4*D$7/($Z4)</f>
        <v>0.22750409026747295</v>
      </c>
      <c r="DB4" s="4">
        <f t="shared" ref="DB4:DB36" si="52">BY4*E$7/($Z4)</f>
        <v>7.2493152883398276E-2</v>
      </c>
      <c r="DC4" s="4">
        <f t="shared" ref="DC4:DC36" si="53">BZ4*F$7/($Z4)</f>
        <v>0.20507770068600695</v>
      </c>
      <c r="DD4" s="4">
        <f t="shared" ref="DD4:DD36" si="54">CA4*G$7/($Z4)</f>
        <v>3.4680778098100835E-2</v>
      </c>
      <c r="DE4" s="4">
        <f t="shared" ref="DE4:DE36" si="55">CB4*H$7/($Z4)</f>
        <v>3.2280113453648701E-2</v>
      </c>
      <c r="DF4" s="4">
        <f t="shared" ref="DF4:DF36" si="56">CC4*I$7/($Z4)</f>
        <v>0.16774098631437481</v>
      </c>
      <c r="DG4" s="4">
        <f t="shared" ref="DG4:DG36" si="57">CD4*J$7/($Z4)</f>
        <v>1.583981086778603E-2</v>
      </c>
      <c r="DH4" s="4">
        <f t="shared" ref="DH4:DH36" si="58">CE4*K$7/($Z4)</f>
        <v>0.11124998126485441</v>
      </c>
      <c r="DI4" s="4">
        <f t="shared" ref="DI4:DI36" si="59">CF4*L$7/($Z4)</f>
        <v>1.9329373091217766E-2</v>
      </c>
      <c r="DJ4" s="4">
        <f t="shared" ref="DJ4:DJ36" si="60">CG4*M$7/($Z4)</f>
        <v>0</v>
      </c>
      <c r="DK4" s="4">
        <f>SUM(DE4:DI4)</f>
        <v>0.34644026499188174</v>
      </c>
      <c r="DN4" s="4">
        <f>BW4*C$17/($AH4)</f>
        <v>9.1275177155574733E-2</v>
      </c>
      <c r="DO4" s="4">
        <f t="shared" ref="DO4:DW19" si="61">BX4*D$17/($AH4)</f>
        <v>0.24328932500749856</v>
      </c>
      <c r="DP4" s="4">
        <f t="shared" si="61"/>
        <v>9.6903808476212702E-2</v>
      </c>
      <c r="DQ4" s="4">
        <f t="shared" si="61"/>
        <v>0.18275574487228557</v>
      </c>
      <c r="DR4" s="4">
        <f t="shared" si="61"/>
        <v>2.317942691794574E-2</v>
      </c>
      <c r="DS4" s="4">
        <f t="shared" si="61"/>
        <v>1.0787453046545421E-2</v>
      </c>
      <c r="DT4" s="4">
        <f t="shared" si="61"/>
        <v>0.16816836933790308</v>
      </c>
      <c r="DU4" s="4">
        <f t="shared" si="61"/>
        <v>1.6938846636732643E-2</v>
      </c>
      <c r="DV4" s="4">
        <f t="shared" si="61"/>
        <v>0.11896899443523103</v>
      </c>
      <c r="DW4" s="4">
        <f t="shared" si="61"/>
        <v>2.0670530040368368E-2</v>
      </c>
      <c r="DX4" s="4">
        <f>M$17/($AH4)</f>
        <v>2.706232407370196E-2</v>
      </c>
      <c r="DY4" s="4">
        <f>SUM(DS4:DW4)</f>
        <v>0.33553419349678049</v>
      </c>
      <c r="DZ4" s="4"/>
      <c r="EA4" s="4"/>
      <c r="EB4" s="3" t="str">
        <f>P4</f>
        <v>JPMORGAN CHASE &amp; CO.</v>
      </c>
      <c r="ED4" s="4">
        <f t="shared" ref="ED4:ED36" si="62">BW4*C$22/($AK4)</f>
        <v>0.18035369588625225</v>
      </c>
      <c r="EE4" s="4">
        <f t="shared" ref="EE4:EE36" si="63">BX4*D$22/($AK4)</f>
        <v>9.0135669210997971E-2</v>
      </c>
      <c r="EF4" s="4">
        <f t="shared" ref="EF4:EF36" si="64">BY4*E$22/($AK4)</f>
        <v>0.22977059764255184</v>
      </c>
      <c r="EG4" s="4">
        <f t="shared" ref="EG4:EG36" si="65">BZ4*F$22/($AK4)</f>
        <v>0.10833396896939988</v>
      </c>
      <c r="EH4" s="4">
        <f t="shared" ref="EH4:EH36" si="66">CA4*G$22/($AK4)</f>
        <v>0.2198448486059503</v>
      </c>
      <c r="EI4" s="4">
        <f t="shared" ref="EI4:EI36" si="67">CB4*H$22/($AK4)</f>
        <v>2.5578350041362385E-2</v>
      </c>
      <c r="EJ4" s="4">
        <f t="shared" ref="EJ4:EJ36" si="68">CC4*I$22/($AK4)</f>
        <v>5.3166326944832795E-2</v>
      </c>
      <c r="EK4" s="4">
        <f t="shared" ref="EK4:EK36" si="69">CD4*J$22/($AK4)</f>
        <v>1.0041011226233134E-2</v>
      </c>
      <c r="EL4" s="4">
        <f t="shared" ref="EL4:EL36" si="70">CE4*K$22/($AK4)</f>
        <v>7.0522452579938111E-2</v>
      </c>
      <c r="EM4" s="4">
        <f t="shared" ref="EM4:EM36" si="71">CF4*L$22/($AK4)</f>
        <v>1.2253078892481381E-2</v>
      </c>
      <c r="EN4" s="4">
        <f t="shared" ref="EN4:EN36" si="72">CG4*M$22/($AK4)</f>
        <v>0</v>
      </c>
      <c r="EO4" s="4">
        <f>SUM(EI4:EM4)</f>
        <v>0.17156121968484783</v>
      </c>
      <c r="ER4" s="4">
        <f t="shared" ref="ER4:ER36" si="73">BW4*C$25/($AN4)</f>
        <v>0.20316098390350792</v>
      </c>
      <c r="ES4" s="4">
        <f t="shared" ref="ES4:ES36" si="74">BX4*D$25/($AN4)</f>
        <v>0.20306821162408281</v>
      </c>
      <c r="ET4" s="4">
        <f t="shared" ref="ET4:ET36" si="75">BY4*E$25/($AN4)</f>
        <v>0.12941354059802265</v>
      </c>
      <c r="EU4" s="4">
        <f t="shared" ref="EU4:EU36" si="76">BZ4*F$25/($AN4)</f>
        <v>0.18305060745644303</v>
      </c>
      <c r="EV4" s="4">
        <f t="shared" ref="EV4:EV36" si="77">CA4*G$25/($AN4)</f>
        <v>6.1911533791178579E-2</v>
      </c>
      <c r="EW4" s="4">
        <f t="shared" ref="EW4:EW36" si="78">CB4*H$25/($AN4)</f>
        <v>2.8812954098312037E-2</v>
      </c>
      <c r="EX4" s="4">
        <f t="shared" ref="EX4:EX36" si="79">CC4*I$25/($AN4)</f>
        <v>5.9889669793404897E-2</v>
      </c>
      <c r="EY4" s="4">
        <f t="shared" ref="EY4:EY36" si="80">CD4*J$25/($AN4)</f>
        <v>1.4138480154811105E-2</v>
      </c>
      <c r="EZ4" s="4">
        <f t="shared" ref="EZ4:EZ36" si="81">CE4*K$25/($AN4)</f>
        <v>9.9300784931411257E-2</v>
      </c>
      <c r="FA4" s="4">
        <f t="shared" ref="FA4:FA36" si="82">CF4*L$25/($AN4)</f>
        <v>1.7253233648825778E-2</v>
      </c>
      <c r="FB4" s="4">
        <f t="shared" ref="FB4:FB36" si="83">CG4*M$25/($AN4)</f>
        <v>0</v>
      </c>
      <c r="FC4" s="4">
        <f>SUM(EW4:FA4)</f>
        <v>0.21939512262676505</v>
      </c>
      <c r="FF4" s="4">
        <f>BW4*C$26/($AO4)</f>
        <v>0.15152084542938238</v>
      </c>
      <c r="FG4" s="4">
        <f t="shared" ref="FG4:FO19" si="84">BX4*D$26/($AO4)</f>
        <v>0.20193553909102707</v>
      </c>
      <c r="FH4" s="4">
        <f t="shared" si="84"/>
        <v>0.16086462325475664</v>
      </c>
      <c r="FI4" s="4">
        <f t="shared" si="84"/>
        <v>0.15169132415337058</v>
      </c>
      <c r="FJ4" s="4">
        <f t="shared" si="84"/>
        <v>3.8478877528655801E-2</v>
      </c>
      <c r="FK4" s="4">
        <f t="shared" si="84"/>
        <v>8.9538254352349855E-3</v>
      </c>
      <c r="FL4" s="4">
        <f t="shared" si="84"/>
        <v>0.11166678297705576</v>
      </c>
      <c r="FM4" s="4">
        <f t="shared" si="84"/>
        <v>1.4059618633342872E-2</v>
      </c>
      <c r="FN4" s="4">
        <f t="shared" si="84"/>
        <v>9.8746905667379023E-2</v>
      </c>
      <c r="FO4" s="4">
        <f t="shared" si="84"/>
        <v>1.7156998675837514E-2</v>
      </c>
      <c r="FP4" s="4">
        <f>M$26/($AO4)</f>
        <v>4.4924659153957124E-2</v>
      </c>
      <c r="FQ4" s="4">
        <f>SUM(FK4:FO4)</f>
        <v>0.25058413138885016</v>
      </c>
    </row>
    <row r="5" spans="1:173">
      <c r="A5" s="73"/>
      <c r="B5" s="15" t="s">
        <v>41</v>
      </c>
      <c r="C5" s="10">
        <f t="shared" ref="C5:L9" si="85">C14*$C$10</f>
        <v>0.4</v>
      </c>
      <c r="D5" s="10">
        <f t="shared" si="85"/>
        <v>0.4</v>
      </c>
      <c r="E5" s="10">
        <f t="shared" si="85"/>
        <v>0.5</v>
      </c>
      <c r="F5" s="10">
        <f t="shared" si="85"/>
        <v>0.5</v>
      </c>
      <c r="G5" s="13">
        <f t="shared" si="85"/>
        <v>0.25</v>
      </c>
      <c r="H5" s="13">
        <f t="shared" si="85"/>
        <v>0.125</v>
      </c>
      <c r="I5" s="13">
        <f t="shared" si="85"/>
        <v>0.125</v>
      </c>
      <c r="J5" s="13">
        <f t="shared" si="85"/>
        <v>0.24</v>
      </c>
      <c r="K5" s="13">
        <f t="shared" si="85"/>
        <v>0.27999999999999997</v>
      </c>
      <c r="L5" s="13">
        <f t="shared" si="85"/>
        <v>0.24</v>
      </c>
      <c r="M5" s="10">
        <v>600</v>
      </c>
      <c r="P5" s="17" t="str">
        <f t="shared" si="5"/>
        <v>BANK OF AMERICA CORPORATION</v>
      </c>
      <c r="Q5" s="3" t="b">
        <f t="shared" ref="Q5:Q36" si="86">IF(AND(AND(W5&lt;Y5,W5&lt;X5),AND(Z5&lt;AA5,Z5&lt;AB5)),TRUE,FALSE)</f>
        <v>1</v>
      </c>
      <c r="R5" s="3" t="b">
        <f t="shared" si="6"/>
        <v>0</v>
      </c>
      <c r="S5" s="3" t="b">
        <f t="shared" si="7"/>
        <v>0</v>
      </c>
      <c r="T5" s="3" t="b">
        <f t="shared" si="8"/>
        <v>0</v>
      </c>
      <c r="V5" s="3" t="str">
        <f t="shared" ref="V5:V37" si="87">BG114</f>
        <v>BANK OF AMERICA CORPORATION</v>
      </c>
      <c r="W5" s="58">
        <f t="shared" si="9"/>
        <v>502.40260305052698</v>
      </c>
      <c r="X5" s="58">
        <f t="shared" si="10"/>
        <v>944.07841791583019</v>
      </c>
      <c r="Y5" s="59">
        <f t="shared" si="11"/>
        <v>2000</v>
      </c>
      <c r="Z5" s="58">
        <f t="shared" si="12"/>
        <v>1097.2919378592544</v>
      </c>
      <c r="AA5" s="58">
        <f t="shared" si="13"/>
        <v>1236.0726385961198</v>
      </c>
      <c r="AB5" s="59">
        <f t="shared" si="14"/>
        <v>1600</v>
      </c>
      <c r="AD5" s="58">
        <f t="shared" si="15"/>
        <v>1004.805206101054</v>
      </c>
      <c r="AE5" s="58">
        <f t="shared" si="16"/>
        <v>838.15683583166026</v>
      </c>
      <c r="AF5" s="59">
        <f t="shared" si="17"/>
        <v>600</v>
      </c>
      <c r="AG5" s="62">
        <f t="shared" si="18"/>
        <v>2194.5838757185088</v>
      </c>
      <c r="AH5" s="58">
        <f t="shared" si="19"/>
        <v>1632.1452771922395</v>
      </c>
      <c r="AI5" s="63">
        <f t="shared" si="20"/>
        <v>350</v>
      </c>
      <c r="AK5" s="58">
        <f t="shared" si="21"/>
        <v>623.1513122266648</v>
      </c>
      <c r="AL5" s="58">
        <f>SUMPRODUCT(BW5:CF5,C$23:L$23)+ M$23</f>
        <v>675.90919008735943</v>
      </c>
      <c r="AM5" s="59">
        <f t="shared" si="22"/>
        <v>600</v>
      </c>
      <c r="AN5" s="62">
        <f t="shared" si="23"/>
        <v>1206.6809616656124</v>
      </c>
      <c r="AO5" s="58">
        <f t="shared" si="24"/>
        <v>968.97755030422218</v>
      </c>
      <c r="AP5" s="63">
        <f t="shared" si="25"/>
        <v>350</v>
      </c>
      <c r="AQ5" s="6"/>
      <c r="AR5" s="58">
        <f>SUMPRODUCT(BW5:CF5,C$31:L$31) + M$31</f>
        <v>1195.8213925133755</v>
      </c>
      <c r="AS5" s="58">
        <f t="shared" si="26"/>
        <v>977.84621747100448</v>
      </c>
      <c r="AT5" s="59">
        <f>SUMPRODUCT(BW5:CF5,C$33:L$33) + M$33</f>
        <v>600</v>
      </c>
      <c r="AU5" s="62">
        <f>SUMPRODUCT(BW5:CF5,C$34:L$34) + M$34</f>
        <v>2532.7042235294916</v>
      </c>
      <c r="AV5" s="58">
        <f t="shared" si="27"/>
        <v>1873.7579955307845</v>
      </c>
      <c r="AW5" s="63">
        <f>SUMPRODUCT(BW5:CF5,C$36:L$36)+ M$36</f>
        <v>350</v>
      </c>
      <c r="AY5" s="5" t="str">
        <f t="shared" ref="AY5:AY37" si="88">BG114</f>
        <v>BANK OF AMERICA CORPORATION</v>
      </c>
      <c r="AZ5" s="6">
        <f t="shared" ref="AZ5:AZ36" si="89">AVERAGE(BW5:CA5)</f>
        <v>124.44634297895</v>
      </c>
      <c r="BA5" s="3">
        <f t="shared" ref="BA5:BA37" si="90">_xlfn.RANK.EQ(AZ5,$AZ$4:$AZ$37)</f>
        <v>3</v>
      </c>
      <c r="BB5" s="6">
        <f t="shared" ref="BB5:BB36" si="91">Z5/10</f>
        <v>109.72919378592545</v>
      </c>
      <c r="BC5" s="3">
        <f t="shared" ref="BC5:BC37" si="92">_xlfn.RANK.EQ(BB5,$BB$4:$BB$37)</f>
        <v>3</v>
      </c>
      <c r="BD5" s="6">
        <f t="shared" ref="BD5:BD36" si="93">AN5/10</f>
        <v>120.66809616656124</v>
      </c>
      <c r="BE5" s="3">
        <f t="shared" ref="BE5:BE37" si="94">_xlfn.RANK.EQ(BD5,$BD$4:$BD$37)</f>
        <v>3</v>
      </c>
      <c r="BG5" s="5" t="str">
        <f t="shared" ref="BG5:BG37" si="95">BG114</f>
        <v>BANK OF AMERICA CORPORATION</v>
      </c>
      <c r="BH5" s="30">
        <f t="shared" si="28"/>
        <v>2808.783058</v>
      </c>
      <c r="BI5" s="30">
        <f t="shared" si="29"/>
        <v>307.8867636666667</v>
      </c>
      <c r="BJ5" s="30">
        <f t="shared" si="30"/>
        <v>36634.871692333334</v>
      </c>
      <c r="BK5" s="30">
        <f t="shared" si="31"/>
        <v>13402.725716666668</v>
      </c>
      <c r="BL5" s="30">
        <f t="shared" si="32"/>
        <v>315.32600000000002</v>
      </c>
      <c r="BM5" s="4">
        <f t="shared" si="33"/>
        <v>0.41327965</v>
      </c>
      <c r="BN5" s="1">
        <f t="shared" si="33"/>
        <v>887.47302000000002</v>
      </c>
      <c r="BO5" s="4">
        <f t="shared" si="33"/>
        <v>0.28126875000000001</v>
      </c>
      <c r="BP5" s="1">
        <f t="shared" si="33"/>
        <v>603.99396000000002</v>
      </c>
      <c r="BQ5" s="4">
        <f t="shared" si="33"/>
        <v>1.6698484</v>
      </c>
      <c r="BR5" s="4"/>
      <c r="BS5" s="4"/>
      <c r="BT5" s="4"/>
      <c r="BU5" s="3" t="str">
        <f t="shared" si="34"/>
        <v>BANK OF AMERICA CORPORATION</v>
      </c>
      <c r="BW5" s="4">
        <f t="shared" ref="BW5:BW36" si="96">1000*BH5/BH$49</f>
        <v>151.48355805888343</v>
      </c>
      <c r="BX5" s="4">
        <f t="shared" si="35"/>
        <v>113.54327239160982</v>
      </c>
      <c r="BY5" s="4">
        <f t="shared" si="36"/>
        <v>94.588132671231918</v>
      </c>
      <c r="BZ5" s="4">
        <f t="shared" si="37"/>
        <v>149.53098082595568</v>
      </c>
      <c r="CA5" s="4">
        <f t="shared" si="38"/>
        <v>113.08577094706916</v>
      </c>
      <c r="CB5" s="4">
        <f t="shared" si="39"/>
        <v>41.327964999999999</v>
      </c>
      <c r="CC5" s="4">
        <f t="shared" si="39"/>
        <v>196.10007220818147</v>
      </c>
      <c r="CD5" s="4">
        <f t="shared" si="39"/>
        <v>28.126875000000002</v>
      </c>
      <c r="CE5" s="4">
        <f t="shared" si="39"/>
        <v>154.61592599731802</v>
      </c>
      <c r="CF5" s="4">
        <f t="shared" si="39"/>
        <v>33.396968000000001</v>
      </c>
      <c r="CJ5" s="3" t="str">
        <f t="shared" si="2"/>
        <v>BANK OF AMERICA CORPORATION</v>
      </c>
      <c r="CL5" s="4">
        <f t="shared" ref="CL5:CL36" si="97">BW5*C$4/($AD5)</f>
        <v>7.5379564685321018E-2</v>
      </c>
      <c r="CM5" s="4">
        <f t="shared" si="40"/>
        <v>5.6500141371774844E-2</v>
      </c>
      <c r="CN5" s="4">
        <f t="shared" si="41"/>
        <v>4.706789539748818E-2</v>
      </c>
      <c r="CO5" s="4">
        <f t="shared" si="42"/>
        <v>7.4407944902167067E-2</v>
      </c>
      <c r="CP5" s="4">
        <f t="shared" si="43"/>
        <v>5.6272484587274345E-2</v>
      </c>
      <c r="CQ5" s="4">
        <f t="shared" si="44"/>
        <v>2.0565162654941307E-2</v>
      </c>
      <c r="CR5" s="4">
        <f t="shared" si="45"/>
        <v>9.7581138621439203E-2</v>
      </c>
      <c r="CS5" s="4">
        <f t="shared" si="46"/>
        <v>8.3977097737602483E-3</v>
      </c>
      <c r="CT5" s="4">
        <f t="shared" si="47"/>
        <v>5.3856781165621134E-2</v>
      </c>
      <c r="CU5" s="4">
        <f t="shared" si="48"/>
        <v>9.9711768402127223E-3</v>
      </c>
      <c r="CV5" s="4">
        <f t="shared" si="49"/>
        <v>0</v>
      </c>
      <c r="CW5" s="4">
        <f t="shared" ref="CW5:CW36" si="98">SUM(CQ5:CU5)</f>
        <v>0.19037196905597462</v>
      </c>
      <c r="CZ5" s="4">
        <f t="shared" si="50"/>
        <v>0.1380521927049041</v>
      </c>
      <c r="DA5" s="4">
        <f t="shared" si="51"/>
        <v>0.20695180284132114</v>
      </c>
      <c r="DB5" s="4">
        <f t="shared" si="52"/>
        <v>4.3100714316632656E-2</v>
      </c>
      <c r="DC5" s="4">
        <f t="shared" si="53"/>
        <v>0.2044091125617139</v>
      </c>
      <c r="DD5" s="4">
        <f t="shared" si="54"/>
        <v>2.5764741142565075E-2</v>
      </c>
      <c r="DE5" s="4">
        <f t="shared" si="55"/>
        <v>3.7663600336504961E-2</v>
      </c>
      <c r="DF5" s="4">
        <f t="shared" si="56"/>
        <v>0.17871276133747965</v>
      </c>
      <c r="DG5" s="4">
        <f t="shared" si="57"/>
        <v>1.9224743682301437E-2</v>
      </c>
      <c r="DH5" s="4">
        <f t="shared" si="58"/>
        <v>0.12329347421579823</v>
      </c>
      <c r="DI5" s="4">
        <f t="shared" si="59"/>
        <v>2.2826856860778996E-2</v>
      </c>
      <c r="DJ5" s="4">
        <f t="shared" si="60"/>
        <v>0</v>
      </c>
      <c r="DK5" s="4">
        <f t="shared" ref="DK5:DK36" si="99">SUM(DE5:DI5)</f>
        <v>0.38172143643286327</v>
      </c>
      <c r="DN5" s="4">
        <f t="shared" ref="DN5:DN37" si="100">BW5*C$17/($AH5)</f>
        <v>0.11137505478885718</v>
      </c>
      <c r="DO5" s="4">
        <f t="shared" si="61"/>
        <v>0.22261405080202074</v>
      </c>
      <c r="DP5" s="4">
        <f t="shared" si="61"/>
        <v>5.7953255750585374E-2</v>
      </c>
      <c r="DQ5" s="4">
        <f t="shared" si="61"/>
        <v>0.1832324400474841</v>
      </c>
      <c r="DR5" s="4">
        <f t="shared" si="61"/>
        <v>1.732164601511596E-2</v>
      </c>
      <c r="DS5" s="4">
        <f t="shared" si="61"/>
        <v>1.2660626960577926E-2</v>
      </c>
      <c r="DT5" s="4">
        <f t="shared" si="61"/>
        <v>0.18022299388587223</v>
      </c>
      <c r="DU5" s="4">
        <f t="shared" si="61"/>
        <v>2.0679684873434554E-2</v>
      </c>
      <c r="DV5" s="4">
        <f t="shared" si="61"/>
        <v>0.13262440508275267</v>
      </c>
      <c r="DW5" s="4">
        <f t="shared" si="61"/>
        <v>2.4554408336090582E-2</v>
      </c>
      <c r="DX5" s="4">
        <f t="shared" ref="DX5:DX37" si="101">M$17/($AH5)</f>
        <v>3.6761433457208725E-2</v>
      </c>
      <c r="DY5" s="4">
        <f t="shared" ref="DY5:DY36" si="102">SUM(DS5:DW5)</f>
        <v>0.37074211913872795</v>
      </c>
      <c r="DZ5" s="4"/>
      <c r="EA5" s="4"/>
      <c r="EB5" s="3" t="str">
        <f t="shared" ref="EB5:EB36" si="103">P5</f>
        <v>BANK OF AMERICA CORPORATION</v>
      </c>
      <c r="ED5" s="4">
        <f t="shared" si="62"/>
        <v>0.24309273700732073</v>
      </c>
      <c r="EE5" s="4">
        <f t="shared" si="63"/>
        <v>9.1104094755006818E-2</v>
      </c>
      <c r="EF5" s="4">
        <f t="shared" si="64"/>
        <v>0.15178999195756562</v>
      </c>
      <c r="EG5" s="4">
        <f t="shared" si="65"/>
        <v>0.11997967258678045</v>
      </c>
      <c r="EH5" s="4">
        <f t="shared" si="66"/>
        <v>0.18147401558537582</v>
      </c>
      <c r="EI5" s="4">
        <f t="shared" si="67"/>
        <v>3.316045733124235E-2</v>
      </c>
      <c r="EJ5" s="4">
        <f t="shared" si="68"/>
        <v>6.2938188000429704E-2</v>
      </c>
      <c r="EK5" s="4">
        <f t="shared" si="69"/>
        <v>1.3540952790180026E-2</v>
      </c>
      <c r="EL5" s="4">
        <f t="shared" si="70"/>
        <v>8.6841787920968583E-2</v>
      </c>
      <c r="EM5" s="4">
        <f t="shared" si="71"/>
        <v>1.6078102065129985E-2</v>
      </c>
      <c r="EN5" s="4">
        <f t="shared" si="72"/>
        <v>0</v>
      </c>
      <c r="EO5" s="4">
        <f t="shared" ref="EO5:EO36" si="104">SUM(EI5:EM5)</f>
        <v>0.21255948810795067</v>
      </c>
      <c r="ER5" s="4">
        <f t="shared" si="73"/>
        <v>0.25107474613635544</v>
      </c>
      <c r="ES5" s="4">
        <f t="shared" si="74"/>
        <v>0.1881910397175458</v>
      </c>
      <c r="ET5" s="4">
        <f t="shared" si="75"/>
        <v>7.8387026626051612E-2</v>
      </c>
      <c r="EU5" s="4">
        <f t="shared" si="76"/>
        <v>0.18587885146487387</v>
      </c>
      <c r="EV5" s="4">
        <f t="shared" si="77"/>
        <v>4.6858189753393474E-2</v>
      </c>
      <c r="EW5" s="4">
        <f t="shared" si="78"/>
        <v>3.4249289010869918E-2</v>
      </c>
      <c r="EX5" s="4">
        <f t="shared" si="79"/>
        <v>6.5004778707206778E-2</v>
      </c>
      <c r="EY5" s="4">
        <f t="shared" si="80"/>
        <v>1.7481966584507826E-2</v>
      </c>
      <c r="EZ5" s="4">
        <f t="shared" si="81"/>
        <v>0.11211657392929321</v>
      </c>
      <c r="FA5" s="4">
        <f t="shared" si="82"/>
        <v>2.075753806990208E-2</v>
      </c>
      <c r="FB5" s="4">
        <f t="shared" si="83"/>
        <v>0</v>
      </c>
      <c r="FC5" s="4">
        <f t="shared" ref="FC5:FC36" si="105">SUM(EW5:FA5)</f>
        <v>0.24961014630177983</v>
      </c>
      <c r="FF5" s="4">
        <f t="shared" ref="FF5:FF36" si="106">BW5*C$26/($AO5)</f>
        <v>0.18760008383433449</v>
      </c>
      <c r="FG5" s="4">
        <f t="shared" si="84"/>
        <v>0.18748549516914861</v>
      </c>
      <c r="FH5" s="4">
        <f t="shared" si="84"/>
        <v>9.7616433571174929E-2</v>
      </c>
      <c r="FI5" s="4">
        <f t="shared" si="84"/>
        <v>0.1543183129258347</v>
      </c>
      <c r="FJ5" s="4">
        <f t="shared" si="84"/>
        <v>2.9176571457090138E-2</v>
      </c>
      <c r="FK5" s="4">
        <f t="shared" si="84"/>
        <v>1.0662776703914498E-2</v>
      </c>
      <c r="FL5" s="4">
        <f t="shared" si="84"/>
        <v>0.12142700652658889</v>
      </c>
      <c r="FM5" s="4">
        <f t="shared" si="84"/>
        <v>1.7416425173835594E-2</v>
      </c>
      <c r="FN5" s="4">
        <f t="shared" si="84"/>
        <v>0.11169623915862874</v>
      </c>
      <c r="FO5" s="4">
        <f t="shared" si="84"/>
        <v>2.0679716257315531E-2</v>
      </c>
      <c r="FP5" s="4">
        <f t="shared" ref="FP5:FP36" si="107">M$26/($AO5)</f>
        <v>6.1920939222133965E-2</v>
      </c>
      <c r="FQ5" s="4">
        <f t="shared" ref="FQ5:FQ36" si="108">SUM(FK5:FO5)</f>
        <v>0.28188216382028325</v>
      </c>
    </row>
    <row r="6" spans="1:173">
      <c r="A6" s="73"/>
      <c r="B6" s="16" t="s">
        <v>42</v>
      </c>
      <c r="C6" s="38">
        <f t="shared" si="85"/>
        <v>0</v>
      </c>
      <c r="D6" s="38">
        <f t="shared" si="85"/>
        <v>0</v>
      </c>
      <c r="E6" s="38">
        <f t="shared" si="85"/>
        <v>0</v>
      </c>
      <c r="F6" s="38">
        <f t="shared" si="85"/>
        <v>0</v>
      </c>
      <c r="G6" s="48">
        <f t="shared" si="85"/>
        <v>0</v>
      </c>
      <c r="H6" s="38">
        <f t="shared" si="85"/>
        <v>0</v>
      </c>
      <c r="I6" s="38">
        <f t="shared" si="85"/>
        <v>0</v>
      </c>
      <c r="J6" s="38">
        <f t="shared" si="85"/>
        <v>0</v>
      </c>
      <c r="K6" s="48">
        <f t="shared" si="85"/>
        <v>0</v>
      </c>
      <c r="L6" s="48">
        <f t="shared" si="85"/>
        <v>0</v>
      </c>
      <c r="M6" s="9">
        <v>2000</v>
      </c>
      <c r="P6" s="17" t="str">
        <f t="shared" si="5"/>
        <v>CITIGROUP INC.</v>
      </c>
      <c r="Q6" s="3" t="b">
        <f t="shared" si="86"/>
        <v>1</v>
      </c>
      <c r="R6" s="3" t="b">
        <f t="shared" si="6"/>
        <v>0</v>
      </c>
      <c r="S6" s="3" t="b">
        <f t="shared" si="7"/>
        <v>0</v>
      </c>
      <c r="T6" s="3" t="b">
        <f t="shared" si="8"/>
        <v>0</v>
      </c>
      <c r="V6" s="3" t="str">
        <f t="shared" si="87"/>
        <v>CITIGROUP INC.</v>
      </c>
      <c r="W6" s="58">
        <f t="shared" si="9"/>
        <v>599.84713659812155</v>
      </c>
      <c r="X6" s="58">
        <f t="shared" si="10"/>
        <v>1012.8685528029404</v>
      </c>
      <c r="Y6" s="59">
        <f t="shared" si="11"/>
        <v>2000</v>
      </c>
      <c r="Z6" s="58">
        <f t="shared" si="12"/>
        <v>1172.046026725129</v>
      </c>
      <c r="AA6" s="58">
        <f t="shared" si="13"/>
        <v>1291.6103224609917</v>
      </c>
      <c r="AB6" s="59">
        <f t="shared" si="14"/>
        <v>1600</v>
      </c>
      <c r="AD6" s="58">
        <f t="shared" si="15"/>
        <v>1199.6942731962431</v>
      </c>
      <c r="AE6" s="58">
        <f t="shared" si="16"/>
        <v>975.73710560588074</v>
      </c>
      <c r="AF6" s="59">
        <f t="shared" si="17"/>
        <v>600</v>
      </c>
      <c r="AG6" s="62">
        <f t="shared" si="18"/>
        <v>2344.0920534502579</v>
      </c>
      <c r="AH6" s="58">
        <f t="shared" si="19"/>
        <v>1743.2206449219834</v>
      </c>
      <c r="AI6" s="63">
        <f t="shared" si="20"/>
        <v>350</v>
      </c>
      <c r="AK6" s="58">
        <f t="shared" si="21"/>
        <v>833.04193351649337</v>
      </c>
      <c r="AL6" s="58">
        <f>SUMPRODUCT(BW6:CF6,C$23:L$23) + M$23</f>
        <v>811.73638549704333</v>
      </c>
      <c r="AM6" s="59">
        <f t="shared" si="22"/>
        <v>600</v>
      </c>
      <c r="AN6" s="62">
        <f t="shared" si="23"/>
        <v>1349.5677310878289</v>
      </c>
      <c r="AO6" s="58">
        <f t="shared" si="24"/>
        <v>1070.7872309437876</v>
      </c>
      <c r="AP6" s="63">
        <f t="shared" si="25"/>
        <v>350</v>
      </c>
      <c r="AQ6" s="6"/>
      <c r="AR6" s="58">
        <f>SUMPRODUCT(BW6:CF6,C$31:L$31)+ M$31</f>
        <v>1012.1572419784429</v>
      </c>
      <c r="AS6" s="58">
        <f t="shared" si="26"/>
        <v>850.69874105247357</v>
      </c>
      <c r="AT6" s="59">
        <f>SUMPRODUCT(BW6:CF6,C$33:L$33)+ M$33</f>
        <v>600</v>
      </c>
      <c r="AU6" s="62">
        <f>SUMPRODUCT(BW6:CF6,C$34:L$34)+ M$34</f>
        <v>2143.710538784404</v>
      </c>
      <c r="AV6" s="58">
        <f t="shared" si="27"/>
        <v>1595.1860251590656</v>
      </c>
      <c r="AW6" s="63">
        <f>SUMPRODUCT(BW6:CF6,C$36:L$36) + M$36</f>
        <v>350</v>
      </c>
      <c r="AY6" s="5" t="str">
        <f t="shared" si="88"/>
        <v>CITIGROUP INC.</v>
      </c>
      <c r="AZ6" s="6">
        <f t="shared" si="89"/>
        <v>178.1622113418444</v>
      </c>
      <c r="BA6" s="3">
        <f t="shared" si="90"/>
        <v>2</v>
      </c>
      <c r="BB6" s="6">
        <f t="shared" si="91"/>
        <v>117.20460267251289</v>
      </c>
      <c r="BC6" s="3">
        <f t="shared" si="92"/>
        <v>2</v>
      </c>
      <c r="BD6" s="6">
        <f t="shared" si="93"/>
        <v>134.9567731087829</v>
      </c>
      <c r="BE6" s="3">
        <f t="shared" si="94"/>
        <v>2</v>
      </c>
      <c r="BG6" s="5" t="str">
        <f t="shared" si="95"/>
        <v>CITIGROUP INC.</v>
      </c>
      <c r="BH6" s="30">
        <f t="shared" si="28"/>
        <v>2377.3869</v>
      </c>
      <c r="BI6" s="30">
        <f t="shared" si="29"/>
        <v>385.30799999999999</v>
      </c>
      <c r="BJ6" s="30">
        <f t="shared" si="30"/>
        <v>94891.199666666667</v>
      </c>
      <c r="BK6" s="30">
        <f t="shared" si="31"/>
        <v>14925.024666666666</v>
      </c>
      <c r="BL6" s="30">
        <f t="shared" si="32"/>
        <v>762.84100000000001</v>
      </c>
      <c r="BM6" s="4">
        <f t="shared" si="33"/>
        <v>0.44803231999999998</v>
      </c>
      <c r="BN6" s="1">
        <f t="shared" si="33"/>
        <v>775.63800000000003</v>
      </c>
      <c r="BO6" s="4">
        <f t="shared" si="33"/>
        <v>0.20607236000000001</v>
      </c>
      <c r="BP6" s="1">
        <f t="shared" si="33"/>
        <v>356.75452000000001</v>
      </c>
      <c r="BQ6" s="4">
        <f t="shared" si="33"/>
        <v>1.3666195000000001</v>
      </c>
      <c r="BR6" s="4"/>
      <c r="BS6" s="4"/>
      <c r="BT6" s="4"/>
      <c r="BU6" s="3" t="str">
        <f t="shared" si="34"/>
        <v>CITIGROUP INC.</v>
      </c>
      <c r="BW6" s="4">
        <f t="shared" si="96"/>
        <v>128.21745896994045</v>
      </c>
      <c r="BX6" s="4">
        <f t="shared" si="35"/>
        <v>154.50517855859195</v>
      </c>
      <c r="BY6" s="4">
        <f t="shared" si="36"/>
        <v>167.54414288941459</v>
      </c>
      <c r="BZ6" s="4">
        <f t="shared" si="37"/>
        <v>167.08318558549288</v>
      </c>
      <c r="CA6" s="4">
        <f t="shared" si="38"/>
        <v>273.46109070578223</v>
      </c>
      <c r="CB6" s="4">
        <f t="shared" si="39"/>
        <v>44.803231999999994</v>
      </c>
      <c r="CC6" s="4">
        <f t="shared" si="39"/>
        <v>171.38849788065608</v>
      </c>
      <c r="CD6" s="4">
        <f t="shared" si="39"/>
        <v>20.607236</v>
      </c>
      <c r="CE6" s="4">
        <f t="shared" si="39"/>
        <v>91.325301437664564</v>
      </c>
      <c r="CF6" s="4">
        <f t="shared" si="39"/>
        <v>27.33239</v>
      </c>
      <c r="CJ6" s="3" t="str">
        <f t="shared" si="2"/>
        <v>CITIGROUP INC.</v>
      </c>
      <c r="CL6" s="4">
        <f t="shared" si="97"/>
        <v>5.3437555648382658E-2</v>
      </c>
      <c r="CM6" s="4">
        <f t="shared" si="40"/>
        <v>6.43935634313553E-2</v>
      </c>
      <c r="CN6" s="4">
        <f t="shared" si="41"/>
        <v>6.982784974168503E-2</v>
      </c>
      <c r="CO6" s="4">
        <f t="shared" si="42"/>
        <v>6.9635735252927156E-2</v>
      </c>
      <c r="CP6" s="4">
        <f t="shared" si="43"/>
        <v>0.113971157825578</v>
      </c>
      <c r="CQ6" s="4">
        <f t="shared" si="44"/>
        <v>1.8672770638737221E-2</v>
      </c>
      <c r="CR6" s="4">
        <f t="shared" si="45"/>
        <v>7.1430072523410618E-2</v>
      </c>
      <c r="CS6" s="4">
        <f t="shared" si="46"/>
        <v>5.1531218728996424E-3</v>
      </c>
      <c r="CT6" s="4">
        <f t="shared" si="47"/>
        <v>2.6643334237166961E-2</v>
      </c>
      <c r="CU6" s="4">
        <f t="shared" si="48"/>
        <v>6.8348388278575284E-3</v>
      </c>
      <c r="CV6" s="4">
        <f t="shared" si="49"/>
        <v>0</v>
      </c>
      <c r="CW6" s="4">
        <f t="shared" si="98"/>
        <v>0.12873413810007195</v>
      </c>
      <c r="CZ6" s="4">
        <f t="shared" si="50"/>
        <v>0.10939626605637588</v>
      </c>
      <c r="DA6" s="4">
        <f t="shared" si="51"/>
        <v>0.26365036020010651</v>
      </c>
      <c r="DB6" s="4">
        <f t="shared" si="52"/>
        <v>7.1475069693959822E-2</v>
      </c>
      <c r="DC6" s="4">
        <f t="shared" si="53"/>
        <v>0.21383526983024914</v>
      </c>
      <c r="DD6" s="4">
        <f t="shared" si="54"/>
        <v>5.8329853194817191E-2</v>
      </c>
      <c r="DE6" s="4">
        <f t="shared" si="55"/>
        <v>3.8226512422201452E-2</v>
      </c>
      <c r="DF6" s="4">
        <f t="shared" si="56"/>
        <v>0.14623017694922874</v>
      </c>
      <c r="DG6" s="4">
        <f t="shared" si="57"/>
        <v>1.3186706535053716E-2</v>
      </c>
      <c r="DH6" s="4">
        <f t="shared" si="58"/>
        <v>6.8179608083511797E-2</v>
      </c>
      <c r="DI6" s="4">
        <f t="shared" si="59"/>
        <v>1.7490177034495884E-2</v>
      </c>
      <c r="DJ6" s="4">
        <f t="shared" si="60"/>
        <v>0</v>
      </c>
      <c r="DK6" s="4">
        <f t="shared" si="99"/>
        <v>0.2833131810244916</v>
      </c>
      <c r="DN6" s="4">
        <f t="shared" si="100"/>
        <v>8.8262464772963095E-2</v>
      </c>
      <c r="DO6" s="4">
        <f t="shared" si="61"/>
        <v>0.28362248509833449</v>
      </c>
      <c r="DP6" s="4">
        <f t="shared" si="61"/>
        <v>9.6111839529592596E-2</v>
      </c>
      <c r="DQ6" s="4">
        <f t="shared" si="61"/>
        <v>0.19169482196325247</v>
      </c>
      <c r="DR6" s="4">
        <f t="shared" si="61"/>
        <v>3.9217796597117056E-2</v>
      </c>
      <c r="DS6" s="4">
        <f t="shared" si="61"/>
        <v>1.2850705999413268E-2</v>
      </c>
      <c r="DT6" s="4">
        <f t="shared" si="61"/>
        <v>0.14747573554149229</v>
      </c>
      <c r="DU6" s="4">
        <f t="shared" si="61"/>
        <v>1.4185630070430191E-2</v>
      </c>
      <c r="DV6" s="4">
        <f t="shared" si="61"/>
        <v>7.3344371170209754E-2</v>
      </c>
      <c r="DW6" s="4">
        <f t="shared" si="61"/>
        <v>1.8815098418862454E-2</v>
      </c>
      <c r="DX6" s="4">
        <f t="shared" si="101"/>
        <v>3.4419050838332202E-2</v>
      </c>
      <c r="DY6" s="4">
        <f t="shared" si="102"/>
        <v>0.26667154120040798</v>
      </c>
      <c r="DZ6" s="4"/>
      <c r="EA6" s="4"/>
      <c r="EB6" s="3" t="str">
        <f t="shared" si="103"/>
        <v>CITIGROUP INC.</v>
      </c>
      <c r="ED6" s="4">
        <f t="shared" si="62"/>
        <v>0.15391477164744899</v>
      </c>
      <c r="EE6" s="4">
        <f t="shared" si="63"/>
        <v>9.2735534876608294E-2</v>
      </c>
      <c r="EF6" s="4">
        <f t="shared" si="64"/>
        <v>0.20112330021871269</v>
      </c>
      <c r="EG6" s="4">
        <f t="shared" si="65"/>
        <v>0.10028497898070386</v>
      </c>
      <c r="EH6" s="4">
        <f t="shared" si="66"/>
        <v>0.32826809756314385</v>
      </c>
      <c r="EI6" s="4">
        <f t="shared" si="67"/>
        <v>2.689134255875544E-2</v>
      </c>
      <c r="EJ6" s="4">
        <f t="shared" si="68"/>
        <v>4.1147627984867291E-2</v>
      </c>
      <c r="EK6" s="4">
        <f t="shared" si="69"/>
        <v>7.4212000035861333E-3</v>
      </c>
      <c r="EL6" s="4">
        <f t="shared" si="70"/>
        <v>3.8370043832312968E-2</v>
      </c>
      <c r="EM6" s="4">
        <f t="shared" si="71"/>
        <v>9.8431023338606677E-3</v>
      </c>
      <c r="EN6" s="4">
        <f t="shared" si="72"/>
        <v>0</v>
      </c>
      <c r="EO6" s="4">
        <f t="shared" si="104"/>
        <v>0.12367331671338251</v>
      </c>
      <c r="ER6" s="4">
        <f t="shared" si="73"/>
        <v>0.19001263295853976</v>
      </c>
      <c r="ES6" s="4">
        <f t="shared" si="74"/>
        <v>0.22896987679759048</v>
      </c>
      <c r="ET6" s="4">
        <f t="shared" si="75"/>
        <v>0.12414652412766598</v>
      </c>
      <c r="EU6" s="4">
        <f t="shared" si="76"/>
        <v>0.18570744735888239</v>
      </c>
      <c r="EV6" s="4">
        <f t="shared" si="77"/>
        <v>0.10131432621220016</v>
      </c>
      <c r="EW6" s="4">
        <f t="shared" si="78"/>
        <v>3.3198209299125744E-2</v>
      </c>
      <c r="EX6" s="4">
        <f t="shared" si="79"/>
        <v>5.0798042642145026E-2</v>
      </c>
      <c r="EY6" s="4">
        <f t="shared" si="80"/>
        <v>1.1452131407693069E-2</v>
      </c>
      <c r="EZ6" s="4">
        <f t="shared" si="81"/>
        <v>5.9211284411449835E-2</v>
      </c>
      <c r="FA6" s="4">
        <f t="shared" si="82"/>
        <v>1.5189524784707467E-2</v>
      </c>
      <c r="FB6" s="4">
        <f t="shared" si="83"/>
        <v>0</v>
      </c>
      <c r="FC6" s="4">
        <f t="shared" si="105"/>
        <v>0.16984919254512115</v>
      </c>
      <c r="FF6" s="4">
        <f t="shared" si="106"/>
        <v>0.143689564385556</v>
      </c>
      <c r="FG6" s="4">
        <f t="shared" si="84"/>
        <v>0.23086592606811229</v>
      </c>
      <c r="FH6" s="4">
        <f t="shared" si="84"/>
        <v>0.15646819279096358</v>
      </c>
      <c r="FI6" s="4">
        <f t="shared" si="84"/>
        <v>0.15603770829264227</v>
      </c>
      <c r="FJ6" s="4">
        <f t="shared" si="84"/>
        <v>6.3845804937539913E-2</v>
      </c>
      <c r="FK6" s="4">
        <f t="shared" si="84"/>
        <v>1.0460348868866928E-2</v>
      </c>
      <c r="FL6" s="4">
        <f t="shared" si="84"/>
        <v>9.603504389733615E-2</v>
      </c>
      <c r="FM6" s="4">
        <f t="shared" si="84"/>
        <v>1.1546963993119453E-2</v>
      </c>
      <c r="FN6" s="4">
        <f t="shared" si="84"/>
        <v>5.9701600055521359E-2</v>
      </c>
      <c r="FO6" s="4">
        <f t="shared" si="84"/>
        <v>1.5315305903998877E-2</v>
      </c>
      <c r="FP6" s="4">
        <f t="shared" si="107"/>
        <v>5.6033540806343235E-2</v>
      </c>
      <c r="FQ6" s="4">
        <f t="shared" si="108"/>
        <v>0.19305926271884277</v>
      </c>
    </row>
    <row r="7" spans="1:173" ht="15" customHeight="1">
      <c r="A7" s="72" t="s">
        <v>38</v>
      </c>
      <c r="B7" s="14" t="s">
        <v>40</v>
      </c>
      <c r="C7" s="8">
        <f t="shared" si="85"/>
        <v>1</v>
      </c>
      <c r="D7" s="8">
        <f t="shared" si="85"/>
        <v>2</v>
      </c>
      <c r="E7" s="8">
        <f t="shared" si="85"/>
        <v>0.5</v>
      </c>
      <c r="F7" s="8">
        <f t="shared" si="85"/>
        <v>1.5</v>
      </c>
      <c r="G7" s="12">
        <f t="shared" si="85"/>
        <v>0.25</v>
      </c>
      <c r="H7" s="41">
        <f t="shared" si="85"/>
        <v>1</v>
      </c>
      <c r="I7" s="41">
        <f t="shared" si="85"/>
        <v>1</v>
      </c>
      <c r="J7" s="41">
        <f t="shared" si="85"/>
        <v>0.75</v>
      </c>
      <c r="K7" s="41">
        <f t="shared" si="85"/>
        <v>0.875</v>
      </c>
      <c r="L7" s="41">
        <f t="shared" si="85"/>
        <v>0.75</v>
      </c>
      <c r="M7" s="8">
        <v>0</v>
      </c>
      <c r="P7" s="17" t="str">
        <f t="shared" si="5"/>
        <v>WELLS FARGO &amp; COMPANY</v>
      </c>
      <c r="Q7" s="3" t="b">
        <f t="shared" si="86"/>
        <v>1</v>
      </c>
      <c r="R7" s="3" t="b">
        <f t="shared" si="6"/>
        <v>0</v>
      </c>
      <c r="S7" s="3" t="b">
        <f t="shared" si="7"/>
        <v>0</v>
      </c>
      <c r="T7" s="3" t="b">
        <f t="shared" si="8"/>
        <v>0</v>
      </c>
      <c r="V7" s="3" t="str">
        <f t="shared" si="87"/>
        <v>WELLS FARGO &amp; COMPANY</v>
      </c>
      <c r="W7" s="58">
        <f t="shared" si="9"/>
        <v>304.8487092159628</v>
      </c>
      <c r="X7" s="58">
        <f t="shared" si="10"/>
        <v>841.31096770125293</v>
      </c>
      <c r="Y7" s="59">
        <f t="shared" si="11"/>
        <v>2000</v>
      </c>
      <c r="Z7" s="58">
        <f t="shared" si="12"/>
        <v>722.43111235716935</v>
      </c>
      <c r="AA7" s="58">
        <f t="shared" si="13"/>
        <v>982.39259669255364</v>
      </c>
      <c r="AB7" s="59">
        <f t="shared" si="14"/>
        <v>1600</v>
      </c>
      <c r="AD7" s="58">
        <f t="shared" si="15"/>
        <v>609.6974184319256</v>
      </c>
      <c r="AE7" s="58">
        <f t="shared" si="16"/>
        <v>632.62193540250587</v>
      </c>
      <c r="AF7" s="59">
        <f t="shared" si="17"/>
        <v>600</v>
      </c>
      <c r="AG7" s="62">
        <f t="shared" si="18"/>
        <v>1444.8622247143387</v>
      </c>
      <c r="AH7" s="58">
        <f t="shared" si="19"/>
        <v>1124.7851933851073</v>
      </c>
      <c r="AI7" s="63">
        <f t="shared" si="20"/>
        <v>350</v>
      </c>
      <c r="AK7" s="58">
        <f t="shared" si="21"/>
        <v>411.93541756095851</v>
      </c>
      <c r="AL7" s="58">
        <f>SUMPRODUCT(BW7:CF7,C$23:L$23)+ M$23</f>
        <v>503.5649298343294</v>
      </c>
      <c r="AM7" s="59">
        <f t="shared" si="22"/>
        <v>600</v>
      </c>
      <c r="AN7" s="62">
        <f t="shared" si="23"/>
        <v>864.7114650598495</v>
      </c>
      <c r="AO7" s="58">
        <f t="shared" si="24"/>
        <v>699.4211973523519</v>
      </c>
      <c r="AP7" s="63">
        <f t="shared" si="25"/>
        <v>350</v>
      </c>
      <c r="AQ7" s="6"/>
      <c r="AR7" s="58">
        <f>SUMPRODUCT(BW7:CF7,C$31:L$31) + M$31</f>
        <v>913.67921299817533</v>
      </c>
      <c r="AS7" s="58">
        <f t="shared" si="26"/>
        <v>782.52412542365789</v>
      </c>
      <c r="AT7" s="59">
        <f>SUMPRODUCT(BW7:CF7,C$33:L$33) + M$33</f>
        <v>600</v>
      </c>
      <c r="AU7" s="62">
        <f>SUMPRODUCT(BW7:CF7,C$34:L$34) + M$34</f>
        <v>1935.137819242264</v>
      </c>
      <c r="AV7" s="58">
        <f t="shared" si="27"/>
        <v>1445.819812474361</v>
      </c>
      <c r="AW7" s="63">
        <f>SUMPRODUCT(BW7:CF7,C$36:L$36)+ M$36</f>
        <v>350</v>
      </c>
      <c r="AY7" s="5" t="str">
        <f t="shared" si="88"/>
        <v>WELLS FARGO &amp; COMPANY</v>
      </c>
      <c r="AZ7" s="6">
        <f t="shared" si="89"/>
        <v>87.709710573853584</v>
      </c>
      <c r="BA7" s="3">
        <f t="shared" si="90"/>
        <v>5</v>
      </c>
      <c r="BB7" s="6">
        <f t="shared" si="91"/>
        <v>72.243111235716938</v>
      </c>
      <c r="BC7" s="3">
        <f t="shared" si="92"/>
        <v>5</v>
      </c>
      <c r="BD7" s="6">
        <f t="shared" si="93"/>
        <v>86.471146505984947</v>
      </c>
      <c r="BE7" s="3">
        <f t="shared" si="94"/>
        <v>5</v>
      </c>
      <c r="BG7" s="5" t="str">
        <f t="shared" si="95"/>
        <v>WELLS FARGO &amp; COMPANY</v>
      </c>
      <c r="BH7" s="30">
        <f t="shared" si="28"/>
        <v>2146.078595</v>
      </c>
      <c r="BI7" s="30">
        <f t="shared" si="29"/>
        <v>304.97580866666664</v>
      </c>
      <c r="BJ7" s="30">
        <f t="shared" si="30"/>
        <v>12540.064356666668</v>
      </c>
      <c r="BK7" s="30">
        <f t="shared" si="31"/>
        <v>1988.8732566666667</v>
      </c>
      <c r="BL7" s="30">
        <f t="shared" si="32"/>
        <v>128.21751399999999</v>
      </c>
      <c r="BM7" s="4">
        <f t="shared" si="33"/>
        <v>9.4446734000000004E-2</v>
      </c>
      <c r="BN7" s="1">
        <f t="shared" si="33"/>
        <v>168.83600000000001</v>
      </c>
      <c r="BO7" s="4">
        <f t="shared" si="33"/>
        <v>0.28341851000000001</v>
      </c>
      <c r="BP7" s="1">
        <f t="shared" si="33"/>
        <v>506.64801</v>
      </c>
      <c r="BQ7" s="4">
        <f t="shared" si="33"/>
        <v>1.3837351</v>
      </c>
      <c r="BR7" s="4"/>
      <c r="BS7" s="4"/>
      <c r="BT7" s="4"/>
      <c r="BU7" s="3" t="str">
        <f t="shared" si="34"/>
        <v>WELLS FARGO &amp; COMPANY</v>
      </c>
      <c r="BW7" s="4">
        <f t="shared" si="96"/>
        <v>115.74251721530052</v>
      </c>
      <c r="BX7" s="4">
        <f t="shared" si="35"/>
        <v>105.06373050624289</v>
      </c>
      <c r="BY7" s="4">
        <f t="shared" si="36"/>
        <v>74.872628379491331</v>
      </c>
      <c r="BZ7" s="4">
        <f t="shared" si="37"/>
        <v>96.927343704812529</v>
      </c>
      <c r="CA7" s="4">
        <f t="shared" si="38"/>
        <v>45.942333063420683</v>
      </c>
      <c r="CB7" s="4">
        <f t="shared" si="39"/>
        <v>9.444673400000001</v>
      </c>
      <c r="CC7" s="4">
        <f t="shared" si="39"/>
        <v>37.30676994703515</v>
      </c>
      <c r="CD7" s="4">
        <f t="shared" si="39"/>
        <v>28.341851000000002</v>
      </c>
      <c r="CE7" s="4">
        <f t="shared" si="39"/>
        <v>129.6964148794608</v>
      </c>
      <c r="CF7" s="4">
        <f t="shared" si="39"/>
        <v>27.674702000000003</v>
      </c>
      <c r="CJ7" s="3" t="str">
        <f t="shared" si="2"/>
        <v>WELLS FARGO &amp; COMPANY</v>
      </c>
      <c r="CL7" s="4">
        <f t="shared" si="97"/>
        <v>9.4917998433532394E-2</v>
      </c>
      <c r="CM7" s="4">
        <f t="shared" si="40"/>
        <v>8.6160550569867267E-2</v>
      </c>
      <c r="CN7" s="4">
        <f t="shared" si="41"/>
        <v>6.1401464165663895E-2</v>
      </c>
      <c r="CO7" s="4">
        <f t="shared" si="42"/>
        <v>7.9488071274845598E-2</v>
      </c>
      <c r="CP7" s="4">
        <f t="shared" si="43"/>
        <v>3.7676338848193984E-2</v>
      </c>
      <c r="CQ7" s="4">
        <f t="shared" si="44"/>
        <v>7.7453775548948995E-3</v>
      </c>
      <c r="CR7" s="4">
        <f t="shared" si="45"/>
        <v>3.0594495580269998E-2</v>
      </c>
      <c r="CS7" s="4">
        <f t="shared" si="46"/>
        <v>1.3945532723211513E-2</v>
      </c>
      <c r="CT7" s="4">
        <f t="shared" si="47"/>
        <v>7.4452907024863207E-2</v>
      </c>
      <c r="CU7" s="4">
        <f t="shared" si="48"/>
        <v>1.3617263824657291E-2</v>
      </c>
      <c r="CV7" s="4">
        <f t="shared" si="49"/>
        <v>0</v>
      </c>
      <c r="CW7" s="4">
        <f t="shared" si="98"/>
        <v>0.14035557670789689</v>
      </c>
      <c r="CZ7" s="4">
        <f t="shared" si="50"/>
        <v>0.16021253132032542</v>
      </c>
      <c r="DA7" s="4">
        <f t="shared" si="51"/>
        <v>0.29086158862521266</v>
      </c>
      <c r="DB7" s="4">
        <f t="shared" si="52"/>
        <v>5.1819908568994717E-2</v>
      </c>
      <c r="DC7" s="4">
        <f t="shared" si="53"/>
        <v>0.20125242818354366</v>
      </c>
      <c r="DD7" s="4">
        <f t="shared" si="54"/>
        <v>1.5898516923474784E-2</v>
      </c>
      <c r="DE7" s="4">
        <f t="shared" si="55"/>
        <v>1.3073458823199964E-2</v>
      </c>
      <c r="DF7" s="4">
        <f t="shared" si="56"/>
        <v>5.1640591481877808E-2</v>
      </c>
      <c r="DG7" s="4">
        <f t="shared" si="57"/>
        <v>2.9423411985461195E-2</v>
      </c>
      <c r="DH7" s="4">
        <f t="shared" si="58"/>
        <v>0.15708676035455907</v>
      </c>
      <c r="DI7" s="4">
        <f t="shared" si="59"/>
        <v>2.8730803733350622E-2</v>
      </c>
      <c r="DJ7" s="4">
        <f t="shared" si="60"/>
        <v>0</v>
      </c>
      <c r="DK7" s="4">
        <f t="shared" si="99"/>
        <v>0.27995502637844866</v>
      </c>
      <c r="DN7" s="4">
        <f t="shared" si="100"/>
        <v>0.12348226263573042</v>
      </c>
      <c r="DO7" s="4">
        <f t="shared" si="61"/>
        <v>0.29890501723991558</v>
      </c>
      <c r="DP7" s="4">
        <f t="shared" si="61"/>
        <v>6.6566157538185358E-2</v>
      </c>
      <c r="DQ7" s="4">
        <f t="shared" si="61"/>
        <v>0.1723481857244297</v>
      </c>
      <c r="DR7" s="4">
        <f t="shared" si="61"/>
        <v>1.0211357095916805E-2</v>
      </c>
      <c r="DS7" s="4">
        <f t="shared" si="61"/>
        <v>4.1984342679581782E-3</v>
      </c>
      <c r="DT7" s="4">
        <f t="shared" si="61"/>
        <v>4.9751859510292221E-2</v>
      </c>
      <c r="DU7" s="4">
        <f t="shared" si="61"/>
        <v>3.0237081177824043E-2</v>
      </c>
      <c r="DV7" s="4">
        <f t="shared" si="61"/>
        <v>0.16143080643227931</v>
      </c>
      <c r="DW7" s="4">
        <f t="shared" si="61"/>
        <v>2.952531967464261E-2</v>
      </c>
      <c r="DX7" s="4">
        <f t="shared" si="101"/>
        <v>5.3343518702825797E-2</v>
      </c>
      <c r="DY7" s="4">
        <f t="shared" si="102"/>
        <v>0.27514350106299634</v>
      </c>
      <c r="DZ7" s="4"/>
      <c r="EA7" s="4"/>
      <c r="EB7" s="3" t="str">
        <f t="shared" si="103"/>
        <v>WELLS FARGO &amp; COMPANY</v>
      </c>
      <c r="ED7" s="4">
        <f t="shared" si="62"/>
        <v>0.28097248326109969</v>
      </c>
      <c r="EE7" s="4">
        <f t="shared" si="63"/>
        <v>0.12752451722689695</v>
      </c>
      <c r="EF7" s="4">
        <f t="shared" si="64"/>
        <v>0.18175817176101791</v>
      </c>
      <c r="EG7" s="4">
        <f t="shared" si="65"/>
        <v>0.11764871333316362</v>
      </c>
      <c r="EH7" s="4">
        <f t="shared" si="66"/>
        <v>0.11152799954770119</v>
      </c>
      <c r="EI7" s="4">
        <f t="shared" si="67"/>
        <v>1.1463779268994723E-2</v>
      </c>
      <c r="EJ7" s="4">
        <f t="shared" si="68"/>
        <v>1.8112921762312155E-2</v>
      </c>
      <c r="EK7" s="4">
        <f t="shared" si="69"/>
        <v>2.0640505616980085E-2</v>
      </c>
      <c r="EL7" s="4">
        <f t="shared" si="70"/>
        <v>0.11019626687257081</v>
      </c>
      <c r="EM7" s="4">
        <f t="shared" si="71"/>
        <v>2.0154641349262967E-2</v>
      </c>
      <c r="EN7" s="4">
        <f t="shared" si="72"/>
        <v>0</v>
      </c>
      <c r="EO7" s="4">
        <f t="shared" si="104"/>
        <v>0.18056811487012076</v>
      </c>
      <c r="ER7" s="4">
        <f t="shared" si="73"/>
        <v>0.267702052978538</v>
      </c>
      <c r="ES7" s="4">
        <f t="shared" si="74"/>
        <v>0.24300297787533345</v>
      </c>
      <c r="ET7" s="4">
        <f t="shared" si="75"/>
        <v>8.6586834342839605E-2</v>
      </c>
      <c r="EU7" s="4">
        <f t="shared" si="76"/>
        <v>0.16813818415967899</v>
      </c>
      <c r="EV7" s="4">
        <f t="shared" si="77"/>
        <v>2.656512311898216E-2</v>
      </c>
      <c r="EW7" s="4">
        <f t="shared" si="78"/>
        <v>1.0922340898239744E-2</v>
      </c>
      <c r="EX7" s="4">
        <f t="shared" si="79"/>
        <v>1.7257442027533671E-2</v>
      </c>
      <c r="EY7" s="4">
        <f t="shared" si="80"/>
        <v>2.4582058997597283E-2</v>
      </c>
      <c r="EZ7" s="4">
        <f t="shared" si="81"/>
        <v>0.13123957251066815</v>
      </c>
      <c r="FA7" s="4">
        <f t="shared" si="82"/>
        <v>2.4003413090589024E-2</v>
      </c>
      <c r="FB7" s="4">
        <f t="shared" si="83"/>
        <v>0</v>
      </c>
      <c r="FC7" s="4">
        <f t="shared" si="105"/>
        <v>0.20800482752462784</v>
      </c>
      <c r="FF7" s="4">
        <f t="shared" si="106"/>
        <v>0.19857994179205671</v>
      </c>
      <c r="FG7" s="4">
        <f t="shared" si="84"/>
        <v>0.24034440112243674</v>
      </c>
      <c r="FH7" s="4">
        <f t="shared" si="84"/>
        <v>0.10704941266138417</v>
      </c>
      <c r="FI7" s="4">
        <f t="shared" si="84"/>
        <v>0.13858222208839177</v>
      </c>
      <c r="FJ7" s="4">
        <f t="shared" si="84"/>
        <v>1.6421554435772992E-2</v>
      </c>
      <c r="FK7" s="4">
        <f t="shared" si="84"/>
        <v>3.3758890335868663E-3</v>
      </c>
      <c r="FL7" s="4">
        <f t="shared" si="84"/>
        <v>3.2003693987193431E-2</v>
      </c>
      <c r="FM7" s="4">
        <f t="shared" si="84"/>
        <v>2.4313118710689044E-2</v>
      </c>
      <c r="FN7" s="4">
        <f t="shared" si="84"/>
        <v>0.12980374452375362</v>
      </c>
      <c r="FO7" s="4">
        <f t="shared" si="84"/>
        <v>2.3740803485592505E-2</v>
      </c>
      <c r="FP7" s="4">
        <f t="shared" si="107"/>
        <v>8.5785218159142265E-2</v>
      </c>
      <c r="FQ7" s="4">
        <f t="shared" si="108"/>
        <v>0.21323724974081548</v>
      </c>
    </row>
    <row r="8" spans="1:173">
      <c r="A8" s="72"/>
      <c r="B8" s="15" t="s">
        <v>41</v>
      </c>
      <c r="C8" s="10">
        <f t="shared" si="85"/>
        <v>0.60000000000000009</v>
      </c>
      <c r="D8" s="10">
        <f t="shared" si="85"/>
        <v>1.6</v>
      </c>
      <c r="E8" s="10">
        <f t="shared" si="85"/>
        <v>0.5</v>
      </c>
      <c r="F8" s="10">
        <f t="shared" si="85"/>
        <v>1</v>
      </c>
      <c r="G8" s="42">
        <f t="shared" si="85"/>
        <v>0.125</v>
      </c>
      <c r="H8" s="13">
        <f t="shared" si="85"/>
        <v>0.25</v>
      </c>
      <c r="I8" s="13">
        <f t="shared" si="85"/>
        <v>0.75</v>
      </c>
      <c r="J8" s="42">
        <f t="shared" si="85"/>
        <v>0.6</v>
      </c>
      <c r="K8" s="42">
        <f t="shared" si="85"/>
        <v>0.7</v>
      </c>
      <c r="L8" s="42">
        <f t="shared" si="85"/>
        <v>0.6</v>
      </c>
      <c r="M8" s="10">
        <v>450</v>
      </c>
      <c r="P8" s="17" t="str">
        <f t="shared" si="5"/>
        <v>GOLDMAN SACHS GROUP, INC., THE</v>
      </c>
      <c r="Q8" s="3" t="b">
        <f t="shared" si="86"/>
        <v>1</v>
      </c>
      <c r="R8" s="3" t="b">
        <f t="shared" si="6"/>
        <v>0</v>
      </c>
      <c r="S8" s="3" t="b">
        <f t="shared" si="7"/>
        <v>0</v>
      </c>
      <c r="T8" s="3" t="b">
        <f t="shared" si="8"/>
        <v>0</v>
      </c>
      <c r="V8" s="3" t="str">
        <f t="shared" si="87"/>
        <v>GOLDMAN SACHS GROUP, INC., THE</v>
      </c>
      <c r="W8" s="58">
        <f t="shared" si="9"/>
        <v>391.59236654909557</v>
      </c>
      <c r="X8" s="58">
        <f t="shared" si="10"/>
        <v>840.5168181894785</v>
      </c>
      <c r="Y8" s="59">
        <f t="shared" si="11"/>
        <v>2000</v>
      </c>
      <c r="Z8" s="58">
        <f t="shared" si="12"/>
        <v>850.4868024839169</v>
      </c>
      <c r="AA8" s="58">
        <f t="shared" si="13"/>
        <v>1024.1401445957049</v>
      </c>
      <c r="AB8" s="59">
        <f t="shared" si="14"/>
        <v>1600</v>
      </c>
      <c r="AD8" s="58">
        <f t="shared" si="15"/>
        <v>783.18473309819115</v>
      </c>
      <c r="AE8" s="58">
        <f t="shared" si="16"/>
        <v>631.03363637895688</v>
      </c>
      <c r="AF8" s="59">
        <f t="shared" si="17"/>
        <v>600</v>
      </c>
      <c r="AG8" s="62">
        <f t="shared" si="18"/>
        <v>1700.9736049678338</v>
      </c>
      <c r="AH8" s="58">
        <f t="shared" si="19"/>
        <v>1208.2802891914096</v>
      </c>
      <c r="AI8" s="63">
        <f t="shared" si="20"/>
        <v>350</v>
      </c>
      <c r="AK8" s="58">
        <f t="shared" si="21"/>
        <v>456.24289717980031</v>
      </c>
      <c r="AL8" s="58">
        <f>SUMPRODUCT(BW8:CF8,C$23:L$23) + M$23</f>
        <v>513.90363297406043</v>
      </c>
      <c r="AM8" s="59">
        <f t="shared" si="22"/>
        <v>600</v>
      </c>
      <c r="AN8" s="62">
        <f t="shared" si="23"/>
        <v>869.79108631920644</v>
      </c>
      <c r="AO8" s="58">
        <f t="shared" si="24"/>
        <v>690.25174144314065</v>
      </c>
      <c r="AP8" s="63">
        <f t="shared" si="25"/>
        <v>350</v>
      </c>
      <c r="AQ8" s="6"/>
      <c r="AR8" s="58">
        <f>SUMPRODUCT(BW8:CF8,C$31:L$31)+ M$31</f>
        <v>574.65682427856018</v>
      </c>
      <c r="AS8" s="58">
        <f t="shared" si="26"/>
        <v>547.82486021848331</v>
      </c>
      <c r="AT8" s="59">
        <f>SUMPRODUCT(BW8:CF8,C$33:L$33)+ M$33</f>
        <v>600</v>
      </c>
      <c r="AU8" s="62">
        <f>SUMPRODUCT(BW8:CF8,C$34:L$34)+ M$34</f>
        <v>1217.1012954295138</v>
      </c>
      <c r="AV8" s="58">
        <f t="shared" si="27"/>
        <v>931.60876720133558</v>
      </c>
      <c r="AW8" s="63">
        <f>SUMPRODUCT(BW8:CF8,C$36:L$36) + M$36</f>
        <v>350</v>
      </c>
      <c r="AY8" s="5" t="str">
        <f t="shared" si="88"/>
        <v>GOLDMAN SACHS GROUP, INC., THE</v>
      </c>
      <c r="AZ8" s="6">
        <f t="shared" si="89"/>
        <v>94.69201973408228</v>
      </c>
      <c r="BA8" s="3">
        <f t="shared" si="90"/>
        <v>4</v>
      </c>
      <c r="BB8" s="6">
        <f t="shared" si="91"/>
        <v>85.04868024839169</v>
      </c>
      <c r="BC8" s="3">
        <f t="shared" si="92"/>
        <v>4</v>
      </c>
      <c r="BD8" s="6">
        <f t="shared" si="93"/>
        <v>86.979108631920639</v>
      </c>
      <c r="BE8" s="3">
        <f t="shared" si="94"/>
        <v>4</v>
      </c>
      <c r="BG8" s="5" t="str">
        <f t="shared" si="95"/>
        <v>GOLDMAN SACHS GROUP, INC., THE</v>
      </c>
      <c r="BH8" s="30">
        <f t="shared" si="28"/>
        <v>1349.7720999999999</v>
      </c>
      <c r="BI8" s="30">
        <f t="shared" si="29"/>
        <v>251.68333333333331</v>
      </c>
      <c r="BJ8" s="30">
        <f t="shared" si="30"/>
        <v>4592.3129999999992</v>
      </c>
      <c r="BK8" s="30">
        <f t="shared" si="31"/>
        <v>14230.847</v>
      </c>
      <c r="BL8" s="30">
        <f t="shared" si="32"/>
        <v>316.17700000000002</v>
      </c>
      <c r="BM8" s="4">
        <f t="shared" si="33"/>
        <v>0.93513489000000005</v>
      </c>
      <c r="BN8" s="1">
        <f t="shared" si="33"/>
        <v>805.54296999999997</v>
      </c>
      <c r="BO8" s="4">
        <f t="shared" si="33"/>
        <v>9.0110622000000001E-2</v>
      </c>
      <c r="BP8" s="1">
        <f t="shared" si="33"/>
        <v>77.623001000000002</v>
      </c>
      <c r="BQ8" s="4">
        <f t="shared" si="33"/>
        <v>1.5748848</v>
      </c>
      <c r="BR8" s="4"/>
      <c r="BS8" s="4"/>
      <c r="BT8" s="4"/>
      <c r="BU8" s="3" t="str">
        <f t="shared" si="34"/>
        <v>GOLDMAN SACHS GROUP, INC., THE</v>
      </c>
      <c r="BW8" s="4">
        <f t="shared" si="96"/>
        <v>72.796038730810011</v>
      </c>
      <c r="BX8" s="4">
        <f t="shared" si="35"/>
        <v>98.129163073079724</v>
      </c>
      <c r="BY8" s="4">
        <f t="shared" si="36"/>
        <v>49.921542641959775</v>
      </c>
      <c r="BZ8" s="4">
        <f t="shared" si="37"/>
        <v>139.23201275104188</v>
      </c>
      <c r="CA8" s="4">
        <f t="shared" si="38"/>
        <v>113.38134147352</v>
      </c>
      <c r="CB8" s="4">
        <f t="shared" si="39"/>
        <v>93.513489000000007</v>
      </c>
      <c r="CC8" s="4">
        <f t="shared" si="39"/>
        <v>177.99643597480062</v>
      </c>
      <c r="CD8" s="4">
        <f t="shared" si="39"/>
        <v>9.0110622000000014</v>
      </c>
      <c r="CE8" s="4">
        <f t="shared" si="39"/>
        <v>19.870649332827341</v>
      </c>
      <c r="CF8" s="4">
        <f t="shared" si="39"/>
        <v>31.497696000000001</v>
      </c>
      <c r="CJ8" s="3" t="str">
        <f t="shared" si="2"/>
        <v>GOLDMAN SACHS GROUP, INC., THE</v>
      </c>
      <c r="CL8" s="4">
        <f t="shared" si="97"/>
        <v>4.6474372938065986E-2</v>
      </c>
      <c r="CM8" s="4">
        <f t="shared" si="40"/>
        <v>6.2647520390809799E-2</v>
      </c>
      <c r="CN8" s="4">
        <f t="shared" si="41"/>
        <v>3.1870860431916066E-2</v>
      </c>
      <c r="CO8" s="4">
        <f t="shared" si="42"/>
        <v>8.8888359838333167E-2</v>
      </c>
      <c r="CP8" s="4">
        <f t="shared" si="43"/>
        <v>7.2384800598063306E-2</v>
      </c>
      <c r="CQ8" s="4">
        <f t="shared" si="44"/>
        <v>5.9700786447962992E-2</v>
      </c>
      <c r="CR8" s="4">
        <f t="shared" si="45"/>
        <v>0.11363630344954928</v>
      </c>
      <c r="CS8" s="4">
        <f t="shared" si="46"/>
        <v>3.4516998937223586E-3</v>
      </c>
      <c r="CT8" s="4">
        <f t="shared" si="47"/>
        <v>8.8800598027204223E-3</v>
      </c>
      <c r="CU8" s="4">
        <f t="shared" si="48"/>
        <v>1.2065236208856616E-2</v>
      </c>
      <c r="CV8" s="4">
        <f t="shared" si="49"/>
        <v>0</v>
      </c>
      <c r="CW8" s="4">
        <f t="shared" si="98"/>
        <v>0.19773408580281165</v>
      </c>
      <c r="CZ8" s="4">
        <f t="shared" si="50"/>
        <v>8.5593378425394925E-2</v>
      </c>
      <c r="DA8" s="4">
        <f t="shared" si="51"/>
        <v>0.23075999012914816</v>
      </c>
      <c r="DB8" s="4">
        <f t="shared" si="52"/>
        <v>2.9348804999771771E-2</v>
      </c>
      <c r="DC8" s="4">
        <f t="shared" si="53"/>
        <v>0.24556291586959952</v>
      </c>
      <c r="DD8" s="4">
        <f t="shared" si="54"/>
        <v>3.3328365925955707E-2</v>
      </c>
      <c r="DE8" s="4">
        <f t="shared" si="55"/>
        <v>0.10995289841874811</v>
      </c>
      <c r="DF8" s="4">
        <f t="shared" si="56"/>
        <v>0.20928771082037645</v>
      </c>
      <c r="DG8" s="4">
        <f t="shared" si="57"/>
        <v>7.9463862699125226E-3</v>
      </c>
      <c r="DH8" s="4">
        <f t="shared" si="58"/>
        <v>2.0443372096362093E-2</v>
      </c>
      <c r="DI8" s="4">
        <f t="shared" si="59"/>
        <v>2.7776177044730482E-2</v>
      </c>
      <c r="DJ8" s="4">
        <f t="shared" si="60"/>
        <v>0</v>
      </c>
      <c r="DK8" s="4">
        <f t="shared" si="99"/>
        <v>0.37540654465012968</v>
      </c>
      <c r="DN8" s="4">
        <f t="shared" si="100"/>
        <v>7.2297170828989385E-2</v>
      </c>
      <c r="DO8" s="4">
        <f t="shared" si="61"/>
        <v>0.25988450249734291</v>
      </c>
      <c r="DP8" s="4">
        <f t="shared" si="61"/>
        <v>4.1316193840559672E-2</v>
      </c>
      <c r="DQ8" s="4">
        <f t="shared" si="61"/>
        <v>0.2304631036300642</v>
      </c>
      <c r="DR8" s="4">
        <f t="shared" si="61"/>
        <v>2.3459238408456463E-2</v>
      </c>
      <c r="DS8" s="4">
        <f t="shared" si="61"/>
        <v>3.8696935568890208E-2</v>
      </c>
      <c r="DT8" s="4">
        <f t="shared" si="61"/>
        <v>0.22097079324274649</v>
      </c>
      <c r="DU8" s="4">
        <f t="shared" si="61"/>
        <v>8.9493098056216136E-3</v>
      </c>
      <c r="DV8" s="4">
        <f t="shared" si="61"/>
        <v>2.3023556135782785E-2</v>
      </c>
      <c r="DW8" s="4">
        <f t="shared" si="61"/>
        <v>3.1281843739497071E-2</v>
      </c>
      <c r="DX8" s="4">
        <f t="shared" si="101"/>
        <v>4.9657352302049436E-2</v>
      </c>
      <c r="DY8" s="4">
        <f t="shared" si="102"/>
        <v>0.3229224384925381</v>
      </c>
      <c r="DZ8" s="4"/>
      <c r="EA8" s="4"/>
      <c r="EB8" s="3" t="str">
        <f t="shared" si="103"/>
        <v>GOLDMAN SACHS GROUP, INC., THE</v>
      </c>
      <c r="ED8" s="4">
        <f t="shared" si="62"/>
        <v>0.1595554455330444</v>
      </c>
      <c r="EE8" s="4">
        <f t="shared" si="63"/>
        <v>0.10754048301864094</v>
      </c>
      <c r="EF8" s="4">
        <f t="shared" si="64"/>
        <v>0.10941878317567812</v>
      </c>
      <c r="EG8" s="4">
        <f t="shared" si="65"/>
        <v>0.15258540309524213</v>
      </c>
      <c r="EH8" s="4">
        <f t="shared" si="66"/>
        <v>0.24851091857949004</v>
      </c>
      <c r="EI8" s="4">
        <f t="shared" si="67"/>
        <v>0.10248213131430665</v>
      </c>
      <c r="EJ8" s="4">
        <f t="shared" si="68"/>
        <v>7.80270496593196E-2</v>
      </c>
      <c r="EK8" s="4">
        <f t="shared" si="69"/>
        <v>5.9251742365967223E-3</v>
      </c>
      <c r="EL8" s="4">
        <f t="shared" si="70"/>
        <v>1.5243475152115712E-2</v>
      </c>
      <c r="EM8" s="4">
        <f t="shared" si="71"/>
        <v>2.0711136235565617E-2</v>
      </c>
      <c r="EN8" s="4">
        <f t="shared" si="72"/>
        <v>0</v>
      </c>
      <c r="EO8" s="4">
        <f t="shared" si="104"/>
        <v>0.2223889665979043</v>
      </c>
      <c r="ER8" s="4">
        <f t="shared" si="73"/>
        <v>0.16738741032371179</v>
      </c>
      <c r="ES8" s="4">
        <f t="shared" si="74"/>
        <v>0.22563846564200613</v>
      </c>
      <c r="ET8" s="4">
        <f t="shared" si="75"/>
        <v>5.7394865763936979E-2</v>
      </c>
      <c r="EU8" s="4">
        <f t="shared" si="76"/>
        <v>0.2401128528579991</v>
      </c>
      <c r="EV8" s="4">
        <f t="shared" si="77"/>
        <v>6.5177341580567733E-2</v>
      </c>
      <c r="EW8" s="4">
        <f t="shared" si="78"/>
        <v>0.10751258603457485</v>
      </c>
      <c r="EX8" s="4">
        <f t="shared" si="79"/>
        <v>8.1857098227137895E-2</v>
      </c>
      <c r="EY8" s="4">
        <f t="shared" si="80"/>
        <v>7.770022889749136E-3</v>
      </c>
      <c r="EZ8" s="4">
        <f t="shared" si="81"/>
        <v>1.9989648594585737E-2</v>
      </c>
      <c r="FA8" s="4">
        <f t="shared" si="82"/>
        <v>2.7159708085730424E-2</v>
      </c>
      <c r="FB8" s="4">
        <f t="shared" si="83"/>
        <v>0</v>
      </c>
      <c r="FC8" s="4">
        <f t="shared" si="105"/>
        <v>0.24428906383177804</v>
      </c>
      <c r="FF8" s="4">
        <f t="shared" si="106"/>
        <v>0.12655563359294747</v>
      </c>
      <c r="FG8" s="4">
        <f t="shared" si="84"/>
        <v>0.22746289721582824</v>
      </c>
      <c r="FH8" s="4">
        <f t="shared" si="84"/>
        <v>7.232367503714883E-2</v>
      </c>
      <c r="FI8" s="4">
        <f t="shared" si="84"/>
        <v>0.20171193260583911</v>
      </c>
      <c r="FJ8" s="4">
        <f t="shared" si="84"/>
        <v>4.1065213843745063E-2</v>
      </c>
      <c r="FK8" s="4">
        <f t="shared" si="84"/>
        <v>3.3869341931860655E-2</v>
      </c>
      <c r="FL8" s="4">
        <f t="shared" si="84"/>
        <v>0.15472305996880684</v>
      </c>
      <c r="FM8" s="4">
        <f t="shared" si="84"/>
        <v>7.832848503498302E-3</v>
      </c>
      <c r="FN8" s="4">
        <f t="shared" si="84"/>
        <v>2.0151277711951888E-2</v>
      </c>
      <c r="FO8" s="4">
        <f t="shared" si="84"/>
        <v>2.7379311728338133E-2</v>
      </c>
      <c r="FP8" s="4">
        <f t="shared" si="107"/>
        <v>8.6924807860035633E-2</v>
      </c>
      <c r="FQ8" s="4">
        <f t="shared" si="108"/>
        <v>0.24395583984445582</v>
      </c>
    </row>
    <row r="9" spans="1:173">
      <c r="A9" s="72"/>
      <c r="B9" s="16" t="s">
        <v>42</v>
      </c>
      <c r="C9" s="38">
        <f t="shared" si="85"/>
        <v>0</v>
      </c>
      <c r="D9" s="38">
        <f t="shared" si="85"/>
        <v>0</v>
      </c>
      <c r="E9" s="38">
        <f t="shared" si="85"/>
        <v>0</v>
      </c>
      <c r="F9" s="38">
        <f t="shared" si="85"/>
        <v>0</v>
      </c>
      <c r="G9" s="48">
        <f t="shared" si="85"/>
        <v>0</v>
      </c>
      <c r="H9" s="38">
        <f t="shared" si="85"/>
        <v>0</v>
      </c>
      <c r="I9" s="38">
        <f t="shared" si="85"/>
        <v>0</v>
      </c>
      <c r="J9" s="38">
        <f t="shared" si="85"/>
        <v>0</v>
      </c>
      <c r="K9" s="38">
        <f t="shared" si="85"/>
        <v>0</v>
      </c>
      <c r="L9" s="48">
        <f t="shared" si="85"/>
        <v>0</v>
      </c>
      <c r="M9" s="9">
        <v>1600</v>
      </c>
      <c r="P9" s="17" t="str">
        <f t="shared" si="5"/>
        <v>MORGAN STANLEY</v>
      </c>
      <c r="Q9" s="3" t="b">
        <f t="shared" si="86"/>
        <v>1</v>
      </c>
      <c r="R9" s="3" t="b">
        <f t="shared" si="6"/>
        <v>0</v>
      </c>
      <c r="S9" s="3" t="b">
        <f t="shared" si="7"/>
        <v>0</v>
      </c>
      <c r="T9" s="3" t="b">
        <f t="shared" si="8"/>
        <v>0</v>
      </c>
      <c r="V9" s="3" t="str">
        <f t="shared" si="87"/>
        <v>MORGAN STANLEY</v>
      </c>
      <c r="W9" s="58">
        <f t="shared" si="9"/>
        <v>301.67232871726537</v>
      </c>
      <c r="X9" s="58">
        <f t="shared" si="10"/>
        <v>792.11794145016461</v>
      </c>
      <c r="Y9" s="59">
        <f t="shared" si="11"/>
        <v>2000</v>
      </c>
      <c r="Z9" s="58">
        <f t="shared" si="12"/>
        <v>627.86559230934665</v>
      </c>
      <c r="AA9" s="58">
        <f t="shared" si="13"/>
        <v>874.24252704631704</v>
      </c>
      <c r="AB9" s="59">
        <f t="shared" si="14"/>
        <v>1600</v>
      </c>
      <c r="AD9" s="58">
        <f t="shared" si="15"/>
        <v>603.34465743453075</v>
      </c>
      <c r="AE9" s="58">
        <f t="shared" si="16"/>
        <v>534.23588290032922</v>
      </c>
      <c r="AF9" s="59">
        <f t="shared" si="17"/>
        <v>600</v>
      </c>
      <c r="AG9" s="62">
        <f t="shared" si="18"/>
        <v>1255.7311846186933</v>
      </c>
      <c r="AH9" s="58">
        <f t="shared" si="19"/>
        <v>908.48505409263419</v>
      </c>
      <c r="AI9" s="63">
        <f t="shared" si="20"/>
        <v>350</v>
      </c>
      <c r="AK9" s="58">
        <f t="shared" si="21"/>
        <v>375.04755799074997</v>
      </c>
      <c r="AL9" s="58">
        <f>SUMPRODUCT(BW9:CF9,C$23:L$23)+ M$23</f>
        <v>444.82265520422266</v>
      </c>
      <c r="AM9" s="59">
        <f t="shared" si="22"/>
        <v>600</v>
      </c>
      <c r="AN9" s="62">
        <f t="shared" si="23"/>
        <v>670.81036778152088</v>
      </c>
      <c r="AO9" s="58">
        <f t="shared" si="24"/>
        <v>542.0274229964291</v>
      </c>
      <c r="AP9" s="63">
        <f t="shared" si="25"/>
        <v>350</v>
      </c>
      <c r="AQ9" s="6"/>
      <c r="AR9" s="58">
        <f>SUMPRODUCT(BW9:CF9,C$31:L$31) + M$31</f>
        <v>471.70069645863731</v>
      </c>
      <c r="AS9" s="58">
        <f t="shared" si="26"/>
        <v>476.55013515101797</v>
      </c>
      <c r="AT9" s="59">
        <f>SUMPRODUCT(BW9:CF9,C$33:L$33) + M$33</f>
        <v>600</v>
      </c>
      <c r="AU9" s="62">
        <f>SUMPRODUCT(BW9:CF9,C$34:L$34) + M$34</f>
        <v>999.04413287976092</v>
      </c>
      <c r="AV9" s="58">
        <f t="shared" si="27"/>
        <v>775.45041346107507</v>
      </c>
      <c r="AW9" s="63">
        <f>SUMPRODUCT(BW9:CF9,C$36:L$36)+ M$36</f>
        <v>350</v>
      </c>
      <c r="AY9" s="5" t="str">
        <f t="shared" si="88"/>
        <v>MORGAN STANLEY</v>
      </c>
      <c r="AZ9" s="6">
        <f t="shared" si="89"/>
        <v>77.924277915393276</v>
      </c>
      <c r="BA9" s="3">
        <f t="shared" si="90"/>
        <v>6</v>
      </c>
      <c r="BB9" s="6">
        <f t="shared" si="91"/>
        <v>62.786559230934664</v>
      </c>
      <c r="BC9" s="3">
        <f t="shared" si="92"/>
        <v>6</v>
      </c>
      <c r="BD9" s="6">
        <f t="shared" si="93"/>
        <v>67.081036778152082</v>
      </c>
      <c r="BE9" s="3">
        <f t="shared" si="94"/>
        <v>6</v>
      </c>
      <c r="BG9" s="5" t="str">
        <f t="shared" si="95"/>
        <v>MORGAN STANLEY</v>
      </c>
      <c r="BH9" s="30">
        <f t="shared" si="28"/>
        <v>1107.9454949999999</v>
      </c>
      <c r="BI9" s="30">
        <f t="shared" si="29"/>
        <v>170.44277600000001</v>
      </c>
      <c r="BJ9" s="30">
        <f t="shared" si="30"/>
        <v>4448.0160303333332</v>
      </c>
      <c r="BK9" s="30">
        <f t="shared" si="31"/>
        <v>8696.2625253333335</v>
      </c>
      <c r="BL9" s="30">
        <f t="shared" si="32"/>
        <v>288.70749999999998</v>
      </c>
      <c r="BM9" s="4">
        <f t="shared" si="33"/>
        <v>0.65990996000000002</v>
      </c>
      <c r="BN9" s="1">
        <f t="shared" si="33"/>
        <v>519.65601000000004</v>
      </c>
      <c r="BO9" s="4">
        <f t="shared" si="33"/>
        <v>9.0786255999999996E-2</v>
      </c>
      <c r="BP9" s="1">
        <f t="shared" si="33"/>
        <v>71.490996999999993</v>
      </c>
      <c r="BQ9" s="4">
        <f t="shared" si="33"/>
        <v>1.2207414000000001</v>
      </c>
      <c r="BR9" s="4"/>
      <c r="BS9" s="4"/>
      <c r="BT9" s="4"/>
      <c r="BU9" s="3" t="str">
        <f t="shared" si="34"/>
        <v>MORGAN STANLEY</v>
      </c>
      <c r="BW9" s="4">
        <f t="shared" si="96"/>
        <v>59.753823008822359</v>
      </c>
      <c r="BX9" s="4">
        <f t="shared" si="35"/>
        <v>66.22427822004245</v>
      </c>
      <c r="BY9" s="4">
        <f t="shared" si="36"/>
        <v>52.4531713182432</v>
      </c>
      <c r="BZ9" s="4">
        <f t="shared" si="37"/>
        <v>107.75132047562731</v>
      </c>
      <c r="CA9" s="4">
        <f t="shared" si="38"/>
        <v>103.43879655423112</v>
      </c>
      <c r="CB9" s="4">
        <f t="shared" si="39"/>
        <v>65.99099600000001</v>
      </c>
      <c r="CC9" s="4">
        <f t="shared" si="39"/>
        <v>114.82555389054585</v>
      </c>
      <c r="CD9" s="4">
        <f t="shared" si="39"/>
        <v>9.0786255999999987</v>
      </c>
      <c r="CE9" s="4">
        <f t="shared" si="39"/>
        <v>18.30092258145509</v>
      </c>
      <c r="CF9" s="4">
        <f t="shared" si="39"/>
        <v>24.414828000000004</v>
      </c>
      <c r="CJ9" s="3" t="str">
        <f t="shared" si="2"/>
        <v>MORGAN STANLEY</v>
      </c>
      <c r="CL9" s="4">
        <f t="shared" si="97"/>
        <v>4.9518813395067043E-2</v>
      </c>
      <c r="CM9" s="4">
        <f t="shared" si="40"/>
        <v>5.488096845145967E-2</v>
      </c>
      <c r="CN9" s="4">
        <f t="shared" si="41"/>
        <v>4.3468663119748369E-2</v>
      </c>
      <c r="CO9" s="4">
        <f t="shared" si="42"/>
        <v>8.929499842908567E-2</v>
      </c>
      <c r="CP9" s="4">
        <f t="shared" si="43"/>
        <v>8.5721150655465372E-2</v>
      </c>
      <c r="CQ9" s="4">
        <f t="shared" si="44"/>
        <v>5.4687644273340344E-2</v>
      </c>
      <c r="CR9" s="4">
        <f t="shared" si="45"/>
        <v>9.5157512771218686E-2</v>
      </c>
      <c r="CS9" s="4">
        <f t="shared" si="46"/>
        <v>4.5141489966628858E-3</v>
      </c>
      <c r="CT9" s="4">
        <f t="shared" si="47"/>
        <v>1.0616358037784277E-2</v>
      </c>
      <c r="CU9" s="4">
        <f t="shared" si="48"/>
        <v>1.2139741870167767E-2</v>
      </c>
      <c r="CV9" s="4">
        <f t="shared" si="49"/>
        <v>0</v>
      </c>
      <c r="CW9" s="4">
        <f t="shared" si="98"/>
        <v>0.17711540594917397</v>
      </c>
      <c r="CZ9" s="4">
        <f t="shared" si="50"/>
        <v>9.5169768403843211E-2</v>
      </c>
      <c r="DA9" s="4">
        <f t="shared" si="51"/>
        <v>0.21095049332601121</v>
      </c>
      <c r="DB9" s="4">
        <f t="shared" si="52"/>
        <v>4.1771019116779176E-2</v>
      </c>
      <c r="DC9" s="4">
        <f t="shared" si="53"/>
        <v>0.25742289861586815</v>
      </c>
      <c r="DD9" s="4">
        <f t="shared" si="54"/>
        <v>4.11866798488566E-2</v>
      </c>
      <c r="DE9" s="4">
        <f t="shared" si="55"/>
        <v>0.10510369863919304</v>
      </c>
      <c r="DF9" s="4">
        <f t="shared" si="56"/>
        <v>0.18288238007788743</v>
      </c>
      <c r="DG9" s="4">
        <f t="shared" si="57"/>
        <v>1.0844628664800682E-2</v>
      </c>
      <c r="DH9" s="4">
        <f t="shared" si="58"/>
        <v>2.5504355478176158E-2</v>
      </c>
      <c r="DI9" s="4">
        <f t="shared" si="59"/>
        <v>2.9164077828584361E-2</v>
      </c>
      <c r="DJ9" s="4">
        <f t="shared" si="60"/>
        <v>0</v>
      </c>
      <c r="DK9" s="4">
        <f t="shared" si="99"/>
        <v>0.35349914068864169</v>
      </c>
      <c r="DN9" s="4">
        <f t="shared" si="100"/>
        <v>7.8927646951994265E-2</v>
      </c>
      <c r="DO9" s="4">
        <f t="shared" si="61"/>
        <v>0.23326491652170597</v>
      </c>
      <c r="DP9" s="4">
        <f t="shared" si="61"/>
        <v>5.7736966702915934E-2</v>
      </c>
      <c r="DQ9" s="4">
        <f t="shared" si="61"/>
        <v>0.23721099205808263</v>
      </c>
      <c r="DR9" s="4">
        <f t="shared" si="61"/>
        <v>2.8464639040634104E-2</v>
      </c>
      <c r="DS9" s="4">
        <f t="shared" si="61"/>
        <v>3.6319252420673943E-2</v>
      </c>
      <c r="DT9" s="4">
        <f t="shared" si="61"/>
        <v>0.18958851338269389</v>
      </c>
      <c r="DU9" s="4">
        <f t="shared" si="61"/>
        <v>1.1991777598235699E-2</v>
      </c>
      <c r="DV9" s="4">
        <f t="shared" si="61"/>
        <v>2.8202215874235655E-2</v>
      </c>
      <c r="DW9" s="4">
        <f t="shared" si="61"/>
        <v>3.2249065042970579E-2</v>
      </c>
      <c r="DX9" s="4">
        <f t="shared" si="101"/>
        <v>6.6044014405857318E-2</v>
      </c>
      <c r="DY9" s="4">
        <f t="shared" si="102"/>
        <v>0.29835082431880977</v>
      </c>
      <c r="DZ9" s="4"/>
      <c r="EA9" s="4"/>
      <c r="EB9" s="3" t="str">
        <f t="shared" si="103"/>
        <v>MORGAN STANLEY</v>
      </c>
      <c r="ED9" s="4">
        <f t="shared" si="62"/>
        <v>0.15932332243127445</v>
      </c>
      <c r="EE9" s="4">
        <f t="shared" si="63"/>
        <v>8.8287840847207671E-2</v>
      </c>
      <c r="EF9" s="4">
        <f t="shared" si="64"/>
        <v>0.13985738661851754</v>
      </c>
      <c r="EG9" s="4">
        <f t="shared" si="65"/>
        <v>0.14365020939329093</v>
      </c>
      <c r="EH9" s="4">
        <f t="shared" si="66"/>
        <v>0.27580181326439218</v>
      </c>
      <c r="EI9" s="4">
        <f t="shared" si="67"/>
        <v>8.7976837329024268E-2</v>
      </c>
      <c r="EJ9" s="4">
        <f t="shared" si="68"/>
        <v>6.1232529818726546E-2</v>
      </c>
      <c r="EK9" s="4">
        <f t="shared" si="69"/>
        <v>7.2619795062555054E-3</v>
      </c>
      <c r="EL9" s="4">
        <f t="shared" si="70"/>
        <v>1.7078695133557597E-2</v>
      </c>
      <c r="EM9" s="4">
        <f t="shared" si="71"/>
        <v>1.9529385657753431E-2</v>
      </c>
      <c r="EN9" s="4">
        <f t="shared" si="72"/>
        <v>0</v>
      </c>
      <c r="EO9" s="4">
        <f t="shared" si="104"/>
        <v>0.19307942744531736</v>
      </c>
      <c r="ER9" s="4">
        <f t="shared" si="73"/>
        <v>0.17815414274659463</v>
      </c>
      <c r="ES9" s="4">
        <f t="shared" si="74"/>
        <v>0.1974456013226418</v>
      </c>
      <c r="ET9" s="4">
        <f t="shared" si="75"/>
        <v>7.8193739747515201E-2</v>
      </c>
      <c r="EU9" s="4">
        <f t="shared" si="76"/>
        <v>0.24094287816088428</v>
      </c>
      <c r="EV9" s="4">
        <f t="shared" si="77"/>
        <v>7.7099879132995555E-2</v>
      </c>
      <c r="EW9" s="4">
        <f t="shared" si="78"/>
        <v>9.8375038862686309E-2</v>
      </c>
      <c r="EX9" s="4">
        <f t="shared" si="79"/>
        <v>6.8469755033925703E-2</v>
      </c>
      <c r="EY9" s="4">
        <f t="shared" si="80"/>
        <v>1.0150363689992403E-2</v>
      </c>
      <c r="EZ9" s="4">
        <f t="shared" si="81"/>
        <v>2.387158581303956E-2</v>
      </c>
      <c r="FA9" s="4">
        <f t="shared" si="82"/>
        <v>2.729701548972456E-2</v>
      </c>
      <c r="FB9" s="4">
        <f t="shared" si="83"/>
        <v>0</v>
      </c>
      <c r="FC9" s="4">
        <f t="shared" si="105"/>
        <v>0.22816375888936852</v>
      </c>
      <c r="FF9" s="4">
        <f t="shared" si="106"/>
        <v>0.13228959378879845</v>
      </c>
      <c r="FG9" s="4">
        <f t="shared" si="84"/>
        <v>0.19548613346222887</v>
      </c>
      <c r="FH9" s="4">
        <f t="shared" si="84"/>
        <v>9.677217257435472E-2</v>
      </c>
      <c r="FI9" s="4">
        <f t="shared" si="84"/>
        <v>0.19879311618581552</v>
      </c>
      <c r="FJ9" s="4">
        <f t="shared" si="84"/>
        <v>4.7709208134895688E-2</v>
      </c>
      <c r="FK9" s="4">
        <f t="shared" si="84"/>
        <v>3.0437111297427273E-2</v>
      </c>
      <c r="FL9" s="4">
        <f t="shared" si="84"/>
        <v>0.1271067282047488</v>
      </c>
      <c r="FM9" s="4">
        <f t="shared" si="84"/>
        <v>1.0049630570141625E-2</v>
      </c>
      <c r="FN9" s="4">
        <f t="shared" si="84"/>
        <v>2.3634682053905898E-2</v>
      </c>
      <c r="FO9" s="4">
        <f t="shared" si="84"/>
        <v>2.7026117459183444E-2</v>
      </c>
      <c r="FP9" s="4">
        <f t="shared" si="107"/>
        <v>0.11069550626849978</v>
      </c>
      <c r="FQ9" s="4">
        <f t="shared" si="108"/>
        <v>0.21825426958540706</v>
      </c>
    </row>
    <row r="10" spans="1:173">
      <c r="A10" s="3" t="s">
        <v>108</v>
      </c>
      <c r="C10" s="3">
        <v>0.5</v>
      </c>
      <c r="G10" s="1"/>
      <c r="P10" s="17" t="str">
        <f t="shared" si="5"/>
        <v>U.S. BANCORP</v>
      </c>
      <c r="Q10" s="3" t="b">
        <f t="shared" si="86"/>
        <v>1</v>
      </c>
      <c r="R10" s="3" t="b">
        <f t="shared" si="6"/>
        <v>0</v>
      </c>
      <c r="S10" s="3" t="b">
        <f t="shared" si="7"/>
        <v>1</v>
      </c>
      <c r="T10" s="3" t="b">
        <f t="shared" si="8"/>
        <v>0</v>
      </c>
      <c r="V10" s="3" t="str">
        <f t="shared" si="87"/>
        <v>U.S. BANCORP</v>
      </c>
      <c r="W10" s="58">
        <f t="shared" si="9"/>
        <v>76.960346342911322</v>
      </c>
      <c r="X10" s="58">
        <f t="shared" si="10"/>
        <v>661.97855746808955</v>
      </c>
      <c r="Y10" s="59">
        <f t="shared" si="11"/>
        <v>2000</v>
      </c>
      <c r="Z10" s="58">
        <f t="shared" si="12"/>
        <v>185.74088677690654</v>
      </c>
      <c r="AA10" s="58">
        <f t="shared" si="13"/>
        <v>590.82719378765239</v>
      </c>
      <c r="AB10" s="59">
        <f t="shared" si="14"/>
        <v>1600</v>
      </c>
      <c r="AD10" s="58">
        <f t="shared" si="15"/>
        <v>153.92069268582264</v>
      </c>
      <c r="AE10" s="58">
        <f t="shared" si="16"/>
        <v>273.9571149361791</v>
      </c>
      <c r="AF10" s="59">
        <f t="shared" si="17"/>
        <v>600</v>
      </c>
      <c r="AG10" s="62">
        <f t="shared" si="18"/>
        <v>371.48177355381307</v>
      </c>
      <c r="AH10" s="58">
        <f t="shared" si="19"/>
        <v>341.65438757530484</v>
      </c>
      <c r="AI10" s="63">
        <f t="shared" si="20"/>
        <v>350</v>
      </c>
      <c r="AK10" s="58">
        <f t="shared" si="21"/>
        <v>99.001622153424535</v>
      </c>
      <c r="AL10" s="58">
        <f>SUMPRODUCT(BW10:CF10,C$23:L$23) + M$23</f>
        <v>231.66910234034907</v>
      </c>
      <c r="AM10" s="59">
        <f t="shared" si="22"/>
        <v>600</v>
      </c>
      <c r="AN10" s="62">
        <f t="shared" si="23"/>
        <v>219.76336833981051</v>
      </c>
      <c r="AO10" s="58">
        <f t="shared" si="24"/>
        <v>223.2606794191073</v>
      </c>
      <c r="AP10" s="63">
        <f t="shared" si="25"/>
        <v>350</v>
      </c>
      <c r="AQ10" s="6"/>
      <c r="AR10" s="58">
        <f>SUMPRODUCT(BW10:CF10,C$31:L$31)+ M$31</f>
        <v>220.74809581122318</v>
      </c>
      <c r="AS10" s="58">
        <f t="shared" si="26"/>
        <v>302.82004258775953</v>
      </c>
      <c r="AT10" s="59">
        <f>SUMPRODUCT(BW10:CF10,C$33:L$33)+ M$33</f>
        <v>600</v>
      </c>
      <c r="AU10" s="62">
        <f>SUMPRODUCT(BW10:CF10,C$34:L$34)+ M$34</f>
        <v>467.53607026721954</v>
      </c>
      <c r="AV10" s="58">
        <f t="shared" si="27"/>
        <v>394.81891717480988</v>
      </c>
      <c r="AW10" s="63">
        <f>SUMPRODUCT(BW10:CF10,C$36:L$36) + M$36</f>
        <v>350</v>
      </c>
      <c r="AY10" s="5" t="str">
        <f t="shared" si="88"/>
        <v>U.S. BANCORP</v>
      </c>
      <c r="AZ10" s="6">
        <f t="shared" si="89"/>
        <v>14.302695586737538</v>
      </c>
      <c r="BA10" s="3">
        <f t="shared" si="90"/>
        <v>10</v>
      </c>
      <c r="BB10" s="6">
        <f t="shared" si="91"/>
        <v>18.574088677690654</v>
      </c>
      <c r="BC10" s="3">
        <f t="shared" si="92"/>
        <v>10</v>
      </c>
      <c r="BD10" s="6">
        <f t="shared" si="93"/>
        <v>21.976336833981051</v>
      </c>
      <c r="BE10" s="3">
        <f t="shared" si="94"/>
        <v>10</v>
      </c>
      <c r="BG10" s="5" t="str">
        <f t="shared" si="95"/>
        <v>U.S. BANCORP</v>
      </c>
      <c r="BH10" s="30">
        <f t="shared" si="28"/>
        <v>518.50009999999997</v>
      </c>
      <c r="BI10" s="30">
        <f t="shared" si="29"/>
        <v>57.411000000000001</v>
      </c>
      <c r="BJ10" s="30">
        <f t="shared" si="30"/>
        <v>3155.6856666666631</v>
      </c>
      <c r="BK10" s="30">
        <f t="shared" si="31"/>
        <v>70.209000000000003</v>
      </c>
      <c r="BL10" s="30">
        <f t="shared" si="32"/>
        <v>19.059999999999999</v>
      </c>
      <c r="BM10" s="4">
        <f t="shared" si="33"/>
        <v>1.0671964000000001E-2</v>
      </c>
      <c r="BN10" s="1">
        <f t="shared" si="33"/>
        <v>4.5019999000000004</v>
      </c>
      <c r="BO10" s="4">
        <f t="shared" si="33"/>
        <v>0.38976633999999999</v>
      </c>
      <c r="BP10" s="1">
        <f t="shared" si="33"/>
        <v>164.42410000000001</v>
      </c>
      <c r="BQ10" s="4">
        <f t="shared" si="33"/>
        <v>2.2913084000000001</v>
      </c>
      <c r="BR10" s="4"/>
      <c r="BS10" s="4"/>
      <c r="BT10" s="4"/>
      <c r="BU10" s="3" t="str">
        <f t="shared" si="34"/>
        <v>U.S. BANCORP</v>
      </c>
      <c r="BW10" s="4">
        <f t="shared" si="96"/>
        <v>27.963797267352664</v>
      </c>
      <c r="BX10" s="4">
        <f t="shared" si="35"/>
        <v>16.753853405930784</v>
      </c>
      <c r="BY10" s="4">
        <f t="shared" si="36"/>
        <v>9.9065910769357863</v>
      </c>
      <c r="BZ10" s="4">
        <f t="shared" si="37"/>
        <v>10.080203490595769</v>
      </c>
      <c r="CA10" s="4">
        <f t="shared" si="38"/>
        <v>6.8090326928727025</v>
      </c>
      <c r="CB10" s="4">
        <f t="shared" si="39"/>
        <v>1.0671964</v>
      </c>
      <c r="CC10" s="4">
        <f t="shared" si="39"/>
        <v>0.99478236022456867</v>
      </c>
      <c r="CD10" s="4">
        <f t="shared" si="39"/>
        <v>38.976634000000004</v>
      </c>
      <c r="CE10" s="4">
        <f t="shared" si="39"/>
        <v>42.090792559871993</v>
      </c>
      <c r="CF10" s="4">
        <f t="shared" si="39"/>
        <v>45.82616800000001</v>
      </c>
      <c r="CJ10" s="3" t="str">
        <f t="shared" si="2"/>
        <v>U.S. BANCORP</v>
      </c>
      <c r="CL10" s="4">
        <f t="shared" si="97"/>
        <v>9.0838329724877723E-2</v>
      </c>
      <c r="CM10" s="4">
        <f t="shared" si="40"/>
        <v>5.4423655174577937E-2</v>
      </c>
      <c r="CN10" s="4">
        <f t="shared" si="41"/>
        <v>3.2180829309145467E-2</v>
      </c>
      <c r="CO10" s="4">
        <f t="shared" si="42"/>
        <v>3.2744796410093854E-2</v>
      </c>
      <c r="CP10" s="4">
        <f t="shared" si="43"/>
        <v>2.2118639716529387E-2</v>
      </c>
      <c r="CQ10" s="4">
        <f t="shared" si="44"/>
        <v>3.4667086711281984E-3</v>
      </c>
      <c r="CR10" s="4">
        <f t="shared" si="45"/>
        <v>3.2314770121749728E-3</v>
      </c>
      <c r="CS10" s="4">
        <f t="shared" si="46"/>
        <v>7.5967629796646702E-2</v>
      </c>
      <c r="CT10" s="4">
        <f t="shared" si="47"/>
        <v>9.5710181255649424E-2</v>
      </c>
      <c r="CU10" s="4">
        <f t="shared" si="48"/>
        <v>8.9317752929176444E-2</v>
      </c>
      <c r="CV10" s="4">
        <f t="shared" si="49"/>
        <v>0</v>
      </c>
      <c r="CW10" s="4">
        <f t="shared" si="98"/>
        <v>0.26769374966477572</v>
      </c>
      <c r="CZ10" s="4">
        <f t="shared" si="50"/>
        <v>0.15055272833353053</v>
      </c>
      <c r="DA10" s="4">
        <f t="shared" si="51"/>
        <v>0.18040027370014491</v>
      </c>
      <c r="DB10" s="4">
        <f t="shared" si="52"/>
        <v>2.6667771562958558E-2</v>
      </c>
      <c r="DC10" s="4">
        <f t="shared" si="53"/>
        <v>8.1405367974013487E-2</v>
      </c>
      <c r="DD10" s="4">
        <f t="shared" si="54"/>
        <v>9.1646928296555338E-3</v>
      </c>
      <c r="DE10" s="4">
        <f t="shared" si="55"/>
        <v>5.745619171517201E-3</v>
      </c>
      <c r="DF10" s="4">
        <f t="shared" si="56"/>
        <v>5.35575326190513E-3</v>
      </c>
      <c r="DG10" s="4">
        <f t="shared" si="57"/>
        <v>0.15738309430551575</v>
      </c>
      <c r="DH10" s="4">
        <f t="shared" si="58"/>
        <v>0.19828398652001622</v>
      </c>
      <c r="DI10" s="4">
        <f t="shared" si="59"/>
        <v>0.18504071234074265</v>
      </c>
      <c r="DJ10" s="4">
        <f t="shared" si="60"/>
        <v>0</v>
      </c>
      <c r="DK10" s="4">
        <f t="shared" si="99"/>
        <v>0.55180916559969695</v>
      </c>
      <c r="DN10" s="4">
        <f t="shared" si="100"/>
        <v>9.8217842185407092E-2</v>
      </c>
      <c r="DO10" s="4">
        <f t="shared" si="61"/>
        <v>0.1569197787256916</v>
      </c>
      <c r="DP10" s="4">
        <f t="shared" si="61"/>
        <v>2.8995942792487194E-2</v>
      </c>
      <c r="DQ10" s="4">
        <f t="shared" si="61"/>
        <v>5.9008189897013799E-2</v>
      </c>
      <c r="DR10" s="4">
        <f t="shared" si="61"/>
        <v>4.9823981049942666E-3</v>
      </c>
      <c r="DS10" s="4">
        <f t="shared" si="61"/>
        <v>1.5618069587424468E-3</v>
      </c>
      <c r="DT10" s="4">
        <f t="shared" si="61"/>
        <v>4.3674941537461143E-3</v>
      </c>
      <c r="DU10" s="4">
        <f t="shared" si="61"/>
        <v>0.13689846377193352</v>
      </c>
      <c r="DV10" s="4">
        <f t="shared" si="61"/>
        <v>0.17247578759933976</v>
      </c>
      <c r="DW10" s="4">
        <f t="shared" si="61"/>
        <v>0.16095622828165562</v>
      </c>
      <c r="DX10" s="4">
        <f t="shared" si="101"/>
        <v>0.17561606752898867</v>
      </c>
      <c r="DY10" s="4">
        <f t="shared" si="102"/>
        <v>0.47625978076541747</v>
      </c>
      <c r="DZ10" s="4"/>
      <c r="EA10" s="4"/>
      <c r="EB10" s="3" t="str">
        <f t="shared" si="103"/>
        <v>U.S. BANCORP</v>
      </c>
      <c r="ED10" s="4">
        <f t="shared" si="62"/>
        <v>0.28245797047665222</v>
      </c>
      <c r="EE10" s="4">
        <f t="shared" si="63"/>
        <v>8.461403480827337E-2</v>
      </c>
      <c r="EF10" s="4">
        <f t="shared" si="64"/>
        <v>0.10006493693187542</v>
      </c>
      <c r="EG10" s="4">
        <f t="shared" si="65"/>
        <v>5.0909284470987269E-2</v>
      </c>
      <c r="EH10" s="4">
        <f t="shared" si="66"/>
        <v>6.8776981071286145E-2</v>
      </c>
      <c r="EI10" s="4">
        <f t="shared" si="67"/>
        <v>5.3897924942388686E-3</v>
      </c>
      <c r="EJ10" s="4">
        <f t="shared" si="68"/>
        <v>2.0096284052455973E-3</v>
      </c>
      <c r="EK10" s="4">
        <f t="shared" si="69"/>
        <v>0.11810907685814653</v>
      </c>
      <c r="EL10" s="4">
        <f t="shared" si="70"/>
        <v>0.14880339408100915</v>
      </c>
      <c r="EM10" s="4">
        <f t="shared" si="71"/>
        <v>0.13886490040228552</v>
      </c>
      <c r="EN10" s="4">
        <f t="shared" si="72"/>
        <v>0</v>
      </c>
      <c r="EO10" s="4">
        <f t="shared" si="104"/>
        <v>0.41317679224092563</v>
      </c>
      <c r="ER10" s="4">
        <f t="shared" si="73"/>
        <v>0.25449006791808421</v>
      </c>
      <c r="ES10" s="4">
        <f t="shared" si="74"/>
        <v>0.1524717566216498</v>
      </c>
      <c r="ET10" s="4">
        <f t="shared" si="75"/>
        <v>4.5078445747235074E-2</v>
      </c>
      <c r="EU10" s="4">
        <f t="shared" si="76"/>
        <v>6.8802664202497046E-2</v>
      </c>
      <c r="EV10" s="4">
        <f t="shared" si="77"/>
        <v>1.5491737190577167E-2</v>
      </c>
      <c r="EW10" s="4">
        <f t="shared" si="78"/>
        <v>4.8561159580965321E-3</v>
      </c>
      <c r="EX10" s="4">
        <f t="shared" si="79"/>
        <v>1.8106427249265312E-3</v>
      </c>
      <c r="EY10" s="4">
        <f t="shared" si="80"/>
        <v>0.13301796255142531</v>
      </c>
      <c r="EZ10" s="4">
        <f t="shared" si="81"/>
        <v>0.16758681743965734</v>
      </c>
      <c r="FA10" s="4">
        <f t="shared" si="82"/>
        <v>0.15639378964585107</v>
      </c>
      <c r="FB10" s="4">
        <f t="shared" si="83"/>
        <v>0</v>
      </c>
      <c r="FC10" s="4">
        <f t="shared" si="105"/>
        <v>0.46366532831995677</v>
      </c>
      <c r="FF10" s="4">
        <f t="shared" si="106"/>
        <v>0.15030213474281551</v>
      </c>
      <c r="FG10" s="4">
        <f t="shared" si="84"/>
        <v>0.12006666610186401</v>
      </c>
      <c r="FH10" s="4">
        <f t="shared" si="84"/>
        <v>4.437230551618554E-2</v>
      </c>
      <c r="FI10" s="4">
        <f t="shared" si="84"/>
        <v>4.5149927505474911E-2</v>
      </c>
      <c r="FJ10" s="4">
        <f t="shared" si="84"/>
        <v>7.6245319043514986E-3</v>
      </c>
      <c r="FK10" s="4">
        <f t="shared" si="84"/>
        <v>1.1950115922524894E-3</v>
      </c>
      <c r="FL10" s="4">
        <f t="shared" si="84"/>
        <v>2.673419330657378E-3</v>
      </c>
      <c r="FM10" s="4">
        <f t="shared" si="84"/>
        <v>0.10474742109021173</v>
      </c>
      <c r="FN10" s="4">
        <f t="shared" si="84"/>
        <v>0.13196929646801395</v>
      </c>
      <c r="FO10" s="4">
        <f t="shared" si="84"/>
        <v>0.12315514255147807</v>
      </c>
      <c r="FP10" s="4">
        <f t="shared" si="107"/>
        <v>0.26874414319669504</v>
      </c>
      <c r="FQ10" s="4">
        <f t="shared" si="108"/>
        <v>0.36374029103261363</v>
      </c>
    </row>
    <row r="11" spans="1:173">
      <c r="B11" s="17"/>
      <c r="G11" s="1"/>
      <c r="P11" s="17" t="str">
        <f t="shared" si="5"/>
        <v>HSBC NORTH AMERICA HOLDINGS INC.</v>
      </c>
      <c r="Q11" s="3" t="b">
        <f t="shared" si="86"/>
        <v>1</v>
      </c>
      <c r="R11" s="3" t="b">
        <f t="shared" si="6"/>
        <v>0</v>
      </c>
      <c r="S11" s="3" t="b">
        <f t="shared" si="7"/>
        <v>0</v>
      </c>
      <c r="T11" s="3" t="b">
        <f t="shared" si="8"/>
        <v>0</v>
      </c>
      <c r="V11" s="3" t="str">
        <f t="shared" si="87"/>
        <v>HSBC NORTH AMERICA HOLDINGS INC.</v>
      </c>
      <c r="W11" s="58">
        <f t="shared" si="9"/>
        <v>118.75582727178815</v>
      </c>
      <c r="X11" s="58">
        <f t="shared" si="10"/>
        <v>674.50511110865398</v>
      </c>
      <c r="Y11" s="59">
        <f t="shared" si="11"/>
        <v>2000</v>
      </c>
      <c r="Z11" s="58">
        <f t="shared" si="12"/>
        <v>279.81004513065523</v>
      </c>
      <c r="AA11" s="58">
        <f t="shared" si="13"/>
        <v>636.11223291993747</v>
      </c>
      <c r="AB11" s="59">
        <f t="shared" si="14"/>
        <v>1600</v>
      </c>
      <c r="AD11" s="58">
        <f t="shared" si="15"/>
        <v>237.5116545435763</v>
      </c>
      <c r="AE11" s="58">
        <f t="shared" si="16"/>
        <v>299.01022221730796</v>
      </c>
      <c r="AF11" s="59">
        <f t="shared" si="17"/>
        <v>600</v>
      </c>
      <c r="AG11" s="62">
        <f t="shared" si="18"/>
        <v>559.62009026131045</v>
      </c>
      <c r="AH11" s="58">
        <f t="shared" si="19"/>
        <v>432.22446583987505</v>
      </c>
      <c r="AI11" s="63">
        <f t="shared" si="20"/>
        <v>350</v>
      </c>
      <c r="AK11" s="58">
        <f t="shared" si="21"/>
        <v>129.32493288877291</v>
      </c>
      <c r="AL11" s="58">
        <f>SUMPRODUCT(BW11:CF11,C$23:L$23)+ M$23</f>
        <v>247.60677969799207</v>
      </c>
      <c r="AM11" s="59">
        <f t="shared" si="22"/>
        <v>600</v>
      </c>
      <c r="AN11" s="62">
        <f t="shared" si="23"/>
        <v>291.66054663430333</v>
      </c>
      <c r="AO11" s="58">
        <f t="shared" si="24"/>
        <v>261.02531931944407</v>
      </c>
      <c r="AP11" s="63">
        <f t="shared" si="25"/>
        <v>350</v>
      </c>
      <c r="AQ11" s="6"/>
      <c r="AR11" s="58">
        <f>SUMPRODUCT(BW11:CF11,C$31:L$31) + M$31</f>
        <v>191.43573412077868</v>
      </c>
      <c r="AS11" s="58">
        <f t="shared" si="26"/>
        <v>282.52760769530965</v>
      </c>
      <c r="AT11" s="59">
        <f>SUMPRODUCT(BW11:CF11,C$33:L$33) + M$33</f>
        <v>600</v>
      </c>
      <c r="AU11" s="62">
        <f>SUMPRODUCT(BW11:CF11,C$34:L$34) + M$34</f>
        <v>405.45360316987461</v>
      </c>
      <c r="AV11" s="58">
        <f t="shared" si="27"/>
        <v>350.35949311969182</v>
      </c>
      <c r="AW11" s="63">
        <f>SUMPRODUCT(BW11:CF11,C$36:L$36)+ M$36</f>
        <v>350</v>
      </c>
      <c r="AY11" s="5" t="str">
        <f t="shared" si="88"/>
        <v>HSBC NORTH AMERICA HOLDINGS INC.</v>
      </c>
      <c r="AZ11" s="6">
        <f t="shared" si="89"/>
        <v>16.395459175233952</v>
      </c>
      <c r="BA11" s="3">
        <f t="shared" si="90"/>
        <v>9</v>
      </c>
      <c r="BB11" s="6">
        <f t="shared" si="91"/>
        <v>27.981004513065521</v>
      </c>
      <c r="BC11" s="3">
        <f t="shared" si="92"/>
        <v>8</v>
      </c>
      <c r="BD11" s="6">
        <f t="shared" si="93"/>
        <v>29.166054663430334</v>
      </c>
      <c r="BE11" s="3">
        <f t="shared" si="94"/>
        <v>9</v>
      </c>
      <c r="BG11" s="5" t="str">
        <f t="shared" si="95"/>
        <v>HSBC NORTH AMERICA HOLDINGS INC.</v>
      </c>
      <c r="BH11" s="30">
        <f t="shared" si="28"/>
        <v>449.65029900000002</v>
      </c>
      <c r="BI11" s="30">
        <f t="shared" si="29"/>
        <v>56.754552333333329</v>
      </c>
      <c r="BJ11" s="30">
        <f t="shared" si="30"/>
        <v>922.78405066666664</v>
      </c>
      <c r="BK11" s="30">
        <f t="shared" si="31"/>
        <v>2231.6205573333332</v>
      </c>
      <c r="BL11" s="30">
        <f t="shared" si="32"/>
        <v>19.461500000000001</v>
      </c>
      <c r="BM11" s="4">
        <f t="shared" si="33"/>
        <v>0.50447869000000001</v>
      </c>
      <c r="BN11" s="1">
        <f t="shared" si="33"/>
        <v>137.16202000000001</v>
      </c>
      <c r="BO11" s="4">
        <f t="shared" si="33"/>
        <v>0.34435344000000001</v>
      </c>
      <c r="BP11" s="1">
        <f t="shared" si="33"/>
        <v>93.625777999999997</v>
      </c>
      <c r="BQ11" s="4">
        <f t="shared" si="33"/>
        <v>3.1116923999999999</v>
      </c>
      <c r="BR11" s="4"/>
      <c r="BS11" s="4"/>
      <c r="BT11" s="4"/>
      <c r="BU11" s="3" t="str">
        <f t="shared" si="34"/>
        <v>HSBC NORTH AMERICA HOLDINGS INC.</v>
      </c>
      <c r="BW11" s="4">
        <f t="shared" si="96"/>
        <v>24.250583177207698</v>
      </c>
      <c r="BX11" s="4">
        <f t="shared" si="35"/>
        <v>23.128608858035445</v>
      </c>
      <c r="BY11" s="4">
        <f t="shared" si="36"/>
        <v>8.0663433021350084</v>
      </c>
      <c r="BZ11" s="4">
        <f t="shared" si="37"/>
        <v>19.525709766453044</v>
      </c>
      <c r="CA11" s="4">
        <f t="shared" si="38"/>
        <v>7.0060507723385754</v>
      </c>
      <c r="CB11" s="4">
        <f t="shared" si="39"/>
        <v>50.447869000000004</v>
      </c>
      <c r="CC11" s="4">
        <f t="shared" si="39"/>
        <v>30.307943362852917</v>
      </c>
      <c r="CD11" s="4">
        <f t="shared" si="39"/>
        <v>34.435344000000001</v>
      </c>
      <c r="CE11" s="4">
        <f t="shared" si="39"/>
        <v>23.967187292219485</v>
      </c>
      <c r="CF11" s="4">
        <f t="shared" si="39"/>
        <v>62.233847999999995</v>
      </c>
      <c r="CJ11" s="3" t="str">
        <f t="shared" si="2"/>
        <v>HSBC NORTH AMERICA HOLDINGS INC.</v>
      </c>
      <c r="CL11" s="4">
        <f t="shared" si="97"/>
        <v>5.1051354140515322E-2</v>
      </c>
      <c r="CM11" s="4">
        <f t="shared" si="40"/>
        <v>4.8689418846585557E-2</v>
      </c>
      <c r="CN11" s="4">
        <f t="shared" si="41"/>
        <v>1.6980942088159878E-2</v>
      </c>
      <c r="CO11" s="4">
        <f t="shared" si="42"/>
        <v>4.1104740321007402E-2</v>
      </c>
      <c r="CP11" s="4">
        <f t="shared" si="43"/>
        <v>1.4748856820946388E-2</v>
      </c>
      <c r="CQ11" s="4">
        <f t="shared" si="44"/>
        <v>0.10620082853817249</v>
      </c>
      <c r="CR11" s="4">
        <f t="shared" si="45"/>
        <v>6.3803065624496155E-2</v>
      </c>
      <c r="CS11" s="4">
        <f t="shared" si="46"/>
        <v>4.3495142248291832E-2</v>
      </c>
      <c r="CT11" s="4">
        <f t="shared" si="47"/>
        <v>3.5318332350456415E-2</v>
      </c>
      <c r="CU11" s="4">
        <f t="shared" si="48"/>
        <v>7.8607319021368624E-2</v>
      </c>
      <c r="CV11" s="4">
        <f t="shared" si="49"/>
        <v>0</v>
      </c>
      <c r="CW11" s="4">
        <f t="shared" si="98"/>
        <v>0.3274246877827855</v>
      </c>
      <c r="CZ11" s="4">
        <f t="shared" si="50"/>
        <v>8.66680221072266E-2</v>
      </c>
      <c r="DA11" s="4">
        <f t="shared" si="51"/>
        <v>0.16531650139462087</v>
      </c>
      <c r="DB11" s="4">
        <f t="shared" si="52"/>
        <v>1.4413963048339614E-2</v>
      </c>
      <c r="DC11" s="4">
        <f t="shared" si="53"/>
        <v>0.10467302786075278</v>
      </c>
      <c r="DD11" s="4">
        <f t="shared" si="54"/>
        <v>6.2596490853885824E-3</v>
      </c>
      <c r="DE11" s="4">
        <f t="shared" si="55"/>
        <v>0.18029327351862492</v>
      </c>
      <c r="DF11" s="4">
        <f t="shared" si="56"/>
        <v>0.10831613764509722</v>
      </c>
      <c r="DG11" s="4">
        <f t="shared" si="57"/>
        <v>9.2300145936292252E-2</v>
      </c>
      <c r="DH11" s="4">
        <f t="shared" si="58"/>
        <v>7.4948305987012229E-2</v>
      </c>
      <c r="DI11" s="4">
        <f t="shared" si="59"/>
        <v>0.16681097341664511</v>
      </c>
      <c r="DJ11" s="4">
        <f t="shared" si="60"/>
        <v>0</v>
      </c>
      <c r="DK11" s="4">
        <f t="shared" si="99"/>
        <v>0.62266883650367177</v>
      </c>
      <c r="DN11" s="4">
        <f t="shared" si="100"/>
        <v>6.7327747762039217E-2</v>
      </c>
      <c r="DO11" s="4">
        <f t="shared" si="61"/>
        <v>0.17123405590171351</v>
      </c>
      <c r="DP11" s="4">
        <f t="shared" si="61"/>
        <v>1.8662394055970269E-2</v>
      </c>
      <c r="DQ11" s="4">
        <f t="shared" si="61"/>
        <v>9.0349858972058647E-2</v>
      </c>
      <c r="DR11" s="4">
        <f t="shared" si="61"/>
        <v>4.0523219565583813E-3</v>
      </c>
      <c r="DS11" s="4">
        <f t="shared" si="61"/>
        <v>5.8358414420123642E-2</v>
      </c>
      <c r="DT11" s="4">
        <f t="shared" si="61"/>
        <v>0.10518126260145931</v>
      </c>
      <c r="DU11" s="4">
        <f t="shared" si="61"/>
        <v>9.5604057765921555E-2</v>
      </c>
      <c r="DV11" s="4">
        <f t="shared" si="61"/>
        <v>7.7631103421938075E-2</v>
      </c>
      <c r="DW11" s="4">
        <f t="shared" si="61"/>
        <v>0.17278202300484005</v>
      </c>
      <c r="DX11" s="4">
        <f t="shared" si="101"/>
        <v>0.13881676013737737</v>
      </c>
      <c r="DY11" s="4">
        <f t="shared" si="102"/>
        <v>0.50955686121428267</v>
      </c>
      <c r="DZ11" s="4"/>
      <c r="EA11" s="4"/>
      <c r="EB11" s="3" t="str">
        <f t="shared" si="103"/>
        <v>HSBC NORTH AMERICA HOLDINGS INC.</v>
      </c>
      <c r="ED11" s="4">
        <f t="shared" si="62"/>
        <v>0.18751668866563134</v>
      </c>
      <c r="EE11" s="4">
        <f t="shared" si="63"/>
        <v>8.9420532999338248E-2</v>
      </c>
      <c r="EF11" s="4">
        <f t="shared" si="64"/>
        <v>6.2372685003227804E-2</v>
      </c>
      <c r="EG11" s="4">
        <f t="shared" si="65"/>
        <v>7.5490894641508571E-2</v>
      </c>
      <c r="EH11" s="4">
        <f t="shared" si="66"/>
        <v>5.417401436708414E-2</v>
      </c>
      <c r="EI11" s="4">
        <f t="shared" si="67"/>
        <v>0.19504308980924875</v>
      </c>
      <c r="EJ11" s="4">
        <f t="shared" si="68"/>
        <v>4.6870998013847094E-2</v>
      </c>
      <c r="EK11" s="4">
        <f t="shared" si="69"/>
        <v>7.9880986359257819E-2</v>
      </c>
      <c r="EL11" s="4">
        <f t="shared" si="70"/>
        <v>6.4863869363005505E-2</v>
      </c>
      <c r="EM11" s="4">
        <f t="shared" si="71"/>
        <v>0.1443662407778509</v>
      </c>
      <c r="EN11" s="4">
        <f t="shared" si="72"/>
        <v>0</v>
      </c>
      <c r="EO11" s="4">
        <f t="shared" si="104"/>
        <v>0.53102518432321</v>
      </c>
      <c r="ER11" s="4">
        <f t="shared" si="73"/>
        <v>0.16629320254010313</v>
      </c>
      <c r="ES11" s="4">
        <f t="shared" si="74"/>
        <v>0.15859950291483957</v>
      </c>
      <c r="ET11" s="4">
        <f t="shared" si="75"/>
        <v>2.7656614496608417E-2</v>
      </c>
      <c r="EU11" s="4">
        <f t="shared" si="76"/>
        <v>0.10042004305231876</v>
      </c>
      <c r="EV11" s="4">
        <f t="shared" si="77"/>
        <v>1.2010624771136883E-2</v>
      </c>
      <c r="EW11" s="4">
        <f t="shared" si="78"/>
        <v>0.17296775166253026</v>
      </c>
      <c r="EX11" s="4">
        <f t="shared" si="79"/>
        <v>4.1566051648191327E-2</v>
      </c>
      <c r="EY11" s="4">
        <f t="shared" si="80"/>
        <v>8.8549885467993722E-2</v>
      </c>
      <c r="EZ11" s="4">
        <f t="shared" si="81"/>
        <v>7.1903070616495701E-2</v>
      </c>
      <c r="FA11" s="4">
        <f t="shared" si="82"/>
        <v>0.16003325282978237</v>
      </c>
      <c r="FB11" s="4">
        <f t="shared" si="83"/>
        <v>0</v>
      </c>
      <c r="FC11" s="4">
        <f t="shared" si="105"/>
        <v>0.53502001222499329</v>
      </c>
      <c r="FF11" s="4">
        <f t="shared" si="106"/>
        <v>0.11148611900378777</v>
      </c>
      <c r="FG11" s="4">
        <f t="shared" si="84"/>
        <v>0.14177082234527932</v>
      </c>
      <c r="FH11" s="4">
        <f t="shared" si="84"/>
        <v>3.0902532073003149E-2</v>
      </c>
      <c r="FI11" s="4">
        <f t="shared" si="84"/>
        <v>7.4803891888194127E-2</v>
      </c>
      <c r="FJ11" s="4">
        <f t="shared" si="84"/>
        <v>6.7101256600365809E-3</v>
      </c>
      <c r="FK11" s="4">
        <f t="shared" si="84"/>
        <v>4.8317026420588008E-2</v>
      </c>
      <c r="FL11" s="4">
        <f t="shared" si="84"/>
        <v>6.9666674731492795E-2</v>
      </c>
      <c r="FM11" s="4">
        <f t="shared" si="84"/>
        <v>7.9154031700329863E-2</v>
      </c>
      <c r="FN11" s="4">
        <f t="shared" si="84"/>
        <v>6.427357755291864E-2</v>
      </c>
      <c r="FO11" s="4">
        <f t="shared" si="84"/>
        <v>0.14305243988343805</v>
      </c>
      <c r="FP11" s="4">
        <f t="shared" si="107"/>
        <v>0.22986275874093159</v>
      </c>
      <c r="FQ11" s="4">
        <f t="shared" si="108"/>
        <v>0.40446375028876735</v>
      </c>
    </row>
    <row r="12" spans="1:173">
      <c r="A12" s="2" t="s">
        <v>106</v>
      </c>
      <c r="B12" s="18"/>
      <c r="G12" s="1"/>
      <c r="P12" s="17" t="str">
        <f t="shared" si="5"/>
        <v>PNC FINANCIAL SERVICES GROUP, INC., THE</v>
      </c>
      <c r="Q12" s="3" t="b">
        <f t="shared" si="86"/>
        <v>1</v>
      </c>
      <c r="R12" s="3" t="b">
        <f t="shared" si="6"/>
        <v>0</v>
      </c>
      <c r="S12" s="3" t="b">
        <f t="shared" si="7"/>
        <v>1</v>
      </c>
      <c r="T12" s="3" t="b">
        <f t="shared" si="8"/>
        <v>0</v>
      </c>
      <c r="V12" s="3" t="str">
        <f t="shared" si="87"/>
        <v>PNC FINANCIAL SERVICES GROUP, INC., THE</v>
      </c>
      <c r="W12" s="58">
        <f t="shared" si="9"/>
        <v>57.028799295768806</v>
      </c>
      <c r="X12" s="58">
        <f t="shared" si="10"/>
        <v>647.09638706528051</v>
      </c>
      <c r="Y12" s="59">
        <f t="shared" si="11"/>
        <v>2000</v>
      </c>
      <c r="Z12" s="58">
        <f t="shared" si="12"/>
        <v>146.6496173994642</v>
      </c>
      <c r="AA12" s="58">
        <f t="shared" si="13"/>
        <v>557.66906023936542</v>
      </c>
      <c r="AB12" s="59">
        <f t="shared" si="14"/>
        <v>1600</v>
      </c>
      <c r="AD12" s="58">
        <f t="shared" si="15"/>
        <v>114.05759859153761</v>
      </c>
      <c r="AE12" s="58">
        <f t="shared" si="16"/>
        <v>244.19277413056108</v>
      </c>
      <c r="AF12" s="59">
        <f t="shared" si="17"/>
        <v>600</v>
      </c>
      <c r="AG12" s="62">
        <f t="shared" si="18"/>
        <v>293.29923479892841</v>
      </c>
      <c r="AH12" s="58">
        <f t="shared" si="19"/>
        <v>275.3381204787309</v>
      </c>
      <c r="AI12" s="63">
        <f t="shared" si="20"/>
        <v>350</v>
      </c>
      <c r="AK12" s="58">
        <f t="shared" si="21"/>
        <v>70.584270513052331</v>
      </c>
      <c r="AL12" s="58">
        <f>SUMPRODUCT(BW12:CF12,C$23:L$23) + M$23</f>
        <v>209.78297810988411</v>
      </c>
      <c r="AM12" s="59">
        <f t="shared" si="22"/>
        <v>600</v>
      </c>
      <c r="AN12" s="62">
        <f t="shared" si="23"/>
        <v>170.7954169697023</v>
      </c>
      <c r="AO12" s="58">
        <f t="shared" si="24"/>
        <v>183.05291504438176</v>
      </c>
      <c r="AP12" s="63">
        <f t="shared" si="25"/>
        <v>350</v>
      </c>
      <c r="AQ12" s="6"/>
      <c r="AR12" s="58">
        <f>SUMPRODUCT(BW12:CF12,C$31:L$31)+ M$31</f>
        <v>179.93712384982567</v>
      </c>
      <c r="AS12" s="58">
        <f t="shared" si="26"/>
        <v>274.56732108513745</v>
      </c>
      <c r="AT12" s="59">
        <f>SUMPRODUCT(BW12:CF12,C$33:L$33)+ M$33</f>
        <v>600</v>
      </c>
      <c r="AU12" s="62">
        <f>SUMPRODUCT(BW12:CF12,C$34:L$34)+ M$34</f>
        <v>381.09998399205364</v>
      </c>
      <c r="AV12" s="58">
        <f t="shared" si="27"/>
        <v>332.91901543046185</v>
      </c>
      <c r="AW12" s="63">
        <f>SUMPRODUCT(BW12:CF12,C$36:L$36) + M$36</f>
        <v>350</v>
      </c>
      <c r="AY12" s="5" t="str">
        <f t="shared" si="88"/>
        <v>PNC FINANCIAL SERVICES GROUP, INC., THE</v>
      </c>
      <c r="AZ12" s="6">
        <f t="shared" si="89"/>
        <v>12.407022751437532</v>
      </c>
      <c r="BA12" s="3">
        <f t="shared" si="90"/>
        <v>12</v>
      </c>
      <c r="BB12" s="6">
        <f t="shared" si="91"/>
        <v>14.66496173994642</v>
      </c>
      <c r="BC12" s="3">
        <f t="shared" si="92"/>
        <v>12</v>
      </c>
      <c r="BD12" s="6">
        <f t="shared" si="93"/>
        <v>17.079541696970232</v>
      </c>
      <c r="BE12" s="3">
        <f t="shared" si="94"/>
        <v>11</v>
      </c>
      <c r="BG12" s="5" t="str">
        <f t="shared" si="95"/>
        <v>PNC FINANCIAL SERVICES GROUP, INC., THE</v>
      </c>
      <c r="BH12" s="30">
        <f t="shared" si="28"/>
        <v>422.642</v>
      </c>
      <c r="BI12" s="30">
        <f t="shared" si="29"/>
        <v>37.769983000000003</v>
      </c>
      <c r="BJ12" s="30">
        <f t="shared" si="30"/>
        <v>912.18666666666661</v>
      </c>
      <c r="BK12" s="30">
        <f t="shared" si="31"/>
        <v>118.82831833333334</v>
      </c>
      <c r="BL12" s="30">
        <f t="shared" si="32"/>
        <v>4.758</v>
      </c>
      <c r="BM12" s="4">
        <f t="shared" si="33"/>
        <v>1.5959965E-2</v>
      </c>
      <c r="BN12" s="1">
        <f t="shared" si="33"/>
        <v>5.7246809000000001</v>
      </c>
      <c r="BO12" s="4">
        <f t="shared" si="33"/>
        <v>0.27056017999999998</v>
      </c>
      <c r="BP12" s="1">
        <f t="shared" si="33"/>
        <v>97.047248999999994</v>
      </c>
      <c r="BQ12" s="4">
        <f t="shared" si="33"/>
        <v>1.2948161</v>
      </c>
      <c r="BR12" s="4"/>
      <c r="BS12" s="4"/>
      <c r="BT12" s="4"/>
      <c r="BU12" s="3" t="str">
        <f t="shared" si="34"/>
        <v>PNC FINANCIAL SERVICES GROUP, INC., THE</v>
      </c>
      <c r="BW12" s="4">
        <f t="shared" si="96"/>
        <v>22.793968997630792</v>
      </c>
      <c r="BX12" s="4">
        <f t="shared" si="35"/>
        <v>12.368354517110594</v>
      </c>
      <c r="BY12" s="4">
        <f t="shared" si="36"/>
        <v>3.3672615737757625</v>
      </c>
      <c r="BZ12" s="4">
        <f t="shared" si="37"/>
        <v>21.796845898749055</v>
      </c>
      <c r="CA12" s="4">
        <f t="shared" si="38"/>
        <v>1.7086827699214495</v>
      </c>
      <c r="CB12" s="4">
        <f t="shared" si="39"/>
        <v>1.5959965</v>
      </c>
      <c r="CC12" s="4">
        <f t="shared" si="39"/>
        <v>1.2649515112682495</v>
      </c>
      <c r="CD12" s="4">
        <f t="shared" si="39"/>
        <v>27.056018000000002</v>
      </c>
      <c r="CE12" s="4">
        <f t="shared" si="39"/>
        <v>24.843046890116742</v>
      </c>
      <c r="CF12" s="4">
        <f t="shared" si="39"/>
        <v>25.896322000000001</v>
      </c>
      <c r="CJ12" s="3" t="str">
        <f t="shared" si="2"/>
        <v>PNC FINANCIAL SERVICES GROUP, INC., THE</v>
      </c>
      <c r="CL12" s="4">
        <f t="shared" si="97"/>
        <v>9.9923062027898801E-2</v>
      </c>
      <c r="CM12" s="4">
        <f t="shared" si="40"/>
        <v>5.4219774350168774E-2</v>
      </c>
      <c r="CN12" s="4">
        <f t="shared" si="41"/>
        <v>1.4761232988231584E-2</v>
      </c>
      <c r="CO12" s="4">
        <f t="shared" si="42"/>
        <v>9.5551923624167243E-2</v>
      </c>
      <c r="CP12" s="4">
        <f t="shared" si="43"/>
        <v>7.4904381252167774E-3</v>
      </c>
      <c r="CQ12" s="4">
        <f t="shared" si="44"/>
        <v>6.9964496873004189E-3</v>
      </c>
      <c r="CR12" s="4">
        <f t="shared" si="45"/>
        <v>5.5452312116367024E-3</v>
      </c>
      <c r="CS12" s="4">
        <f t="shared" si="46"/>
        <v>7.1164091653970862E-2</v>
      </c>
      <c r="CT12" s="4">
        <f t="shared" si="47"/>
        <v>7.62339950947028E-2</v>
      </c>
      <c r="CU12" s="4">
        <f t="shared" si="48"/>
        <v>6.8113801236706073E-2</v>
      </c>
      <c r="CV12" s="4">
        <f t="shared" si="49"/>
        <v>0</v>
      </c>
      <c r="CW12" s="4">
        <f t="shared" si="98"/>
        <v>0.22805356888431685</v>
      </c>
      <c r="CZ12" s="4">
        <f t="shared" si="50"/>
        <v>0.15543149311833165</v>
      </c>
      <c r="DA12" s="4">
        <f t="shared" si="51"/>
        <v>0.16867898786834179</v>
      </c>
      <c r="DB12" s="4">
        <f t="shared" si="52"/>
        <v>1.1480635386192508E-2</v>
      </c>
      <c r="DC12" s="4">
        <f t="shared" si="53"/>
        <v>0.22294820421565612</v>
      </c>
      <c r="DD12" s="4">
        <f t="shared" si="54"/>
        <v>2.9128660548549314E-3</v>
      </c>
      <c r="DE12" s="4">
        <f t="shared" si="55"/>
        <v>1.0883059419463792E-2</v>
      </c>
      <c r="DF12" s="4">
        <f t="shared" si="56"/>
        <v>8.6256720862939746E-3</v>
      </c>
      <c r="DG12" s="4">
        <f t="shared" si="57"/>
        <v>0.13837072240513149</v>
      </c>
      <c r="DH12" s="4">
        <f t="shared" si="58"/>
        <v>0.14822859012062836</v>
      </c>
      <c r="DI12" s="4">
        <f t="shared" si="59"/>
        <v>0.1324397693251054</v>
      </c>
      <c r="DJ12" s="4">
        <f t="shared" si="60"/>
        <v>0</v>
      </c>
      <c r="DK12" s="4">
        <f t="shared" si="99"/>
        <v>0.43854781335662296</v>
      </c>
      <c r="DN12" s="4">
        <f t="shared" si="100"/>
        <v>9.934244756809793E-2</v>
      </c>
      <c r="DO12" s="4">
        <f t="shared" si="61"/>
        <v>0.14374593095187216</v>
      </c>
      <c r="DP12" s="4">
        <f t="shared" si="61"/>
        <v>1.2229550953282816E-2</v>
      </c>
      <c r="DQ12" s="4">
        <f t="shared" si="61"/>
        <v>0.15832784694579041</v>
      </c>
      <c r="DR12" s="4">
        <f t="shared" si="61"/>
        <v>1.5514404316323504E-3</v>
      </c>
      <c r="DS12" s="4">
        <f t="shared" si="61"/>
        <v>2.898248337762018E-3</v>
      </c>
      <c r="DT12" s="4">
        <f t="shared" si="61"/>
        <v>6.8912625088139411E-3</v>
      </c>
      <c r="DU12" s="4">
        <f t="shared" si="61"/>
        <v>0.11791764083937663</v>
      </c>
      <c r="DV12" s="4">
        <f t="shared" si="61"/>
        <v>0.12631838114421251</v>
      </c>
      <c r="DW12" s="4">
        <f t="shared" si="61"/>
        <v>0.11286336358354164</v>
      </c>
      <c r="DX12" s="4">
        <f t="shared" si="101"/>
        <v>0.2179138867356176</v>
      </c>
      <c r="DY12" s="4">
        <f t="shared" si="102"/>
        <v>0.36688889641370676</v>
      </c>
      <c r="DZ12" s="4"/>
      <c r="EA12" s="4"/>
      <c r="EB12" s="3" t="str">
        <f t="shared" si="103"/>
        <v>PNC FINANCIAL SERVICES GROUP, INC., THE</v>
      </c>
      <c r="ED12" s="4">
        <f t="shared" si="62"/>
        <v>0.32293269919699413</v>
      </c>
      <c r="EE12" s="4">
        <f t="shared" si="63"/>
        <v>8.7614098914739494E-2</v>
      </c>
      <c r="EF12" s="4">
        <f t="shared" si="64"/>
        <v>4.7705551807793976E-2</v>
      </c>
      <c r="EG12" s="4">
        <f t="shared" si="65"/>
        <v>0.15440299758229006</v>
      </c>
      <c r="EH12" s="4">
        <f t="shared" si="66"/>
        <v>2.4207698932093982E-2</v>
      </c>
      <c r="EI12" s="4">
        <f t="shared" si="67"/>
        <v>1.1305610218815472E-2</v>
      </c>
      <c r="EJ12" s="4">
        <f t="shared" si="68"/>
        <v>3.5842306000296101E-3</v>
      </c>
      <c r="EK12" s="4">
        <f t="shared" si="69"/>
        <v>0.11499453548222269</v>
      </c>
      <c r="EL12" s="4">
        <f t="shared" si="70"/>
        <v>0.12318702663269689</v>
      </c>
      <c r="EM12" s="4">
        <f t="shared" si="71"/>
        <v>0.11006555063232377</v>
      </c>
      <c r="EN12" s="4">
        <f t="shared" si="72"/>
        <v>0</v>
      </c>
      <c r="EO12" s="4">
        <f t="shared" si="104"/>
        <v>0.36313695356608844</v>
      </c>
      <c r="ER12" s="4">
        <f t="shared" si="73"/>
        <v>0.26691546415058964</v>
      </c>
      <c r="ES12" s="4">
        <f t="shared" si="74"/>
        <v>0.14483239347464036</v>
      </c>
      <c r="ET12" s="4">
        <f t="shared" si="75"/>
        <v>1.971517522846112E-2</v>
      </c>
      <c r="EU12" s="4">
        <f t="shared" si="76"/>
        <v>0.19142942725403136</v>
      </c>
      <c r="EV12" s="4">
        <f t="shared" si="77"/>
        <v>5.0021329618714413E-3</v>
      </c>
      <c r="EW12" s="4">
        <f t="shared" si="78"/>
        <v>9.3444925415247914E-3</v>
      </c>
      <c r="EX12" s="4">
        <f t="shared" si="79"/>
        <v>2.9624952090901626E-3</v>
      </c>
      <c r="EY12" s="4">
        <f t="shared" si="80"/>
        <v>0.11880888761552448</v>
      </c>
      <c r="EZ12" s="4">
        <f t="shared" si="81"/>
        <v>0.12727312251421966</v>
      </c>
      <c r="FA12" s="4">
        <f t="shared" si="82"/>
        <v>0.11371640905004697</v>
      </c>
      <c r="FB12" s="4">
        <f t="shared" si="83"/>
        <v>0</v>
      </c>
      <c r="FC12" s="4">
        <f t="shared" si="105"/>
        <v>0.37210540693040606</v>
      </c>
      <c r="FF12" s="4">
        <f t="shared" si="106"/>
        <v>0.14942544231281535</v>
      </c>
      <c r="FG12" s="4">
        <f t="shared" si="84"/>
        <v>0.10810735913481059</v>
      </c>
      <c r="FH12" s="4">
        <f t="shared" si="84"/>
        <v>1.8395017489666085E-2</v>
      </c>
      <c r="FI12" s="4">
        <f t="shared" si="84"/>
        <v>0.11907401689541158</v>
      </c>
      <c r="FJ12" s="4">
        <f t="shared" si="84"/>
        <v>2.3335913136198539E-3</v>
      </c>
      <c r="FK12" s="4">
        <f t="shared" si="84"/>
        <v>2.1796928221725471E-3</v>
      </c>
      <c r="FL12" s="4">
        <f t="shared" si="84"/>
        <v>4.1461831218417627E-3</v>
      </c>
      <c r="FM12" s="4">
        <f t="shared" si="84"/>
        <v>8.8682612872152899E-2</v>
      </c>
      <c r="FN12" s="4">
        <f t="shared" si="84"/>
        <v>9.5000578487730858E-2</v>
      </c>
      <c r="FO12" s="4">
        <f t="shared" si="84"/>
        <v>8.4881430029304983E-2</v>
      </c>
      <c r="FP12" s="4">
        <f t="shared" si="107"/>
        <v>0.32777407552047344</v>
      </c>
      <c r="FQ12" s="4">
        <f t="shared" si="108"/>
        <v>0.27489049733320303</v>
      </c>
    </row>
    <row r="13" spans="1:173">
      <c r="A13" s="73" t="s">
        <v>39</v>
      </c>
      <c r="B13" s="14" t="s">
        <v>40</v>
      </c>
      <c r="C13" s="8">
        <v>1</v>
      </c>
      <c r="D13" s="8">
        <v>1</v>
      </c>
      <c r="E13" s="8">
        <v>1</v>
      </c>
      <c r="F13" s="8">
        <v>1</v>
      </c>
      <c r="G13" s="67">
        <v>1</v>
      </c>
      <c r="H13" s="8">
        <v>1</v>
      </c>
      <c r="I13" s="8">
        <v>1</v>
      </c>
      <c r="J13" s="31">
        <v>0.6</v>
      </c>
      <c r="K13" s="41">
        <v>0.7</v>
      </c>
      <c r="L13" s="8">
        <v>0.6</v>
      </c>
      <c r="M13" s="8">
        <v>0</v>
      </c>
      <c r="P13" s="17" t="str">
        <f t="shared" si="5"/>
        <v>BANK OF NEW YORK MELLON CORPORATION, THE</v>
      </c>
      <c r="Q13" s="3" t="b">
        <f t="shared" si="86"/>
        <v>1</v>
      </c>
      <c r="R13" s="3" t="b">
        <f t="shared" si="6"/>
        <v>0</v>
      </c>
      <c r="S13" s="3" t="b">
        <f t="shared" si="7"/>
        <v>0</v>
      </c>
      <c r="T13" s="3" t="b">
        <f t="shared" si="8"/>
        <v>0</v>
      </c>
      <c r="V13" s="3" t="str">
        <f t="shared" si="87"/>
        <v>BANK OF NEW YORK MELLON CORPORATION, THE</v>
      </c>
      <c r="W13" s="58">
        <f t="shared" si="9"/>
        <v>182.25037725907242</v>
      </c>
      <c r="X13" s="58">
        <f t="shared" si="10"/>
        <v>748.75510294926687</v>
      </c>
      <c r="Y13" s="59">
        <f t="shared" si="11"/>
        <v>2000</v>
      </c>
      <c r="Z13" s="58">
        <f t="shared" si="12"/>
        <v>336.54215230086032</v>
      </c>
      <c r="AA13" s="58">
        <f t="shared" si="13"/>
        <v>718.48611432017151</v>
      </c>
      <c r="AB13" s="59">
        <f t="shared" si="14"/>
        <v>1600</v>
      </c>
      <c r="AD13" s="58">
        <f t="shared" si="15"/>
        <v>364.50075451814484</v>
      </c>
      <c r="AE13" s="58">
        <f t="shared" si="16"/>
        <v>447.5102058985338</v>
      </c>
      <c r="AF13" s="59">
        <f t="shared" si="17"/>
        <v>600</v>
      </c>
      <c r="AG13" s="62">
        <f t="shared" si="18"/>
        <v>673.08430460172065</v>
      </c>
      <c r="AH13" s="58">
        <f t="shared" si="19"/>
        <v>596.97222864034302</v>
      </c>
      <c r="AI13" s="63">
        <f t="shared" si="20"/>
        <v>350</v>
      </c>
      <c r="AK13" s="58">
        <f t="shared" si="21"/>
        <v>288.33667024026738</v>
      </c>
      <c r="AL13" s="58">
        <f>SUMPRODUCT(BW13:CF13,C$23:L$23)+ M$23</f>
        <v>399.99197586182538</v>
      </c>
      <c r="AM13" s="59">
        <f t="shared" si="22"/>
        <v>600</v>
      </c>
      <c r="AN13" s="62">
        <f t="shared" si="23"/>
        <v>438.36723964833055</v>
      </c>
      <c r="AO13" s="58">
        <f t="shared" si="24"/>
        <v>418.78483334751593</v>
      </c>
      <c r="AP13" s="63">
        <f t="shared" si="25"/>
        <v>350</v>
      </c>
      <c r="AQ13" s="6"/>
      <c r="AR13" s="58">
        <f>SUMPRODUCT(BW13:CF13,C$31:L$31) + M$31</f>
        <v>171.23960797793387</v>
      </c>
      <c r="AS13" s="58">
        <f t="shared" si="26"/>
        <v>268.54618309495129</v>
      </c>
      <c r="AT13" s="59">
        <f>SUMPRODUCT(BW13:CF13,C$33:L$33) + M$33</f>
        <v>600</v>
      </c>
      <c r="AU13" s="62">
        <f>SUMPRODUCT(BW13:CF13,C$34:L$34) + M$34</f>
        <v>362.67897620538395</v>
      </c>
      <c r="AV13" s="58">
        <f t="shared" si="27"/>
        <v>319.72708806349664</v>
      </c>
      <c r="AW13" s="63">
        <f>SUMPRODUCT(BW13:CF13,C$36:L$36)+ M$36</f>
        <v>350</v>
      </c>
      <c r="AY13" s="5" t="str">
        <f t="shared" si="88"/>
        <v>BANK OF NEW YORK MELLON CORPORATION, THE</v>
      </c>
      <c r="AZ13" s="6">
        <f t="shared" si="89"/>
        <v>57.728257853399803</v>
      </c>
      <c r="BA13" s="3">
        <f t="shared" si="90"/>
        <v>7</v>
      </c>
      <c r="BB13" s="6">
        <f t="shared" si="91"/>
        <v>33.654215230086031</v>
      </c>
      <c r="BC13" s="3">
        <f t="shared" si="92"/>
        <v>7</v>
      </c>
      <c r="BD13" s="6">
        <f t="shared" si="93"/>
        <v>43.836723964833055</v>
      </c>
      <c r="BE13" s="3">
        <f t="shared" si="94"/>
        <v>7</v>
      </c>
      <c r="BG13" s="5" t="str">
        <f t="shared" si="95"/>
        <v>BANK OF NEW YORK MELLON CORPORATION, THE</v>
      </c>
      <c r="BH13" s="30">
        <f t="shared" si="28"/>
        <v>402.21300000000002</v>
      </c>
      <c r="BI13" s="30">
        <f t="shared" si="29"/>
        <v>139.14099999999999</v>
      </c>
      <c r="BJ13" s="30">
        <f t="shared" si="30"/>
        <v>73640.808999999994</v>
      </c>
      <c r="BK13" s="30">
        <f t="shared" si="31"/>
        <v>354.25099999999998</v>
      </c>
      <c r="BL13" s="30">
        <f t="shared" si="32"/>
        <v>142.57400000000001</v>
      </c>
      <c r="BM13" s="4">
        <f t="shared" si="33"/>
        <v>9.0106151999999995E-2</v>
      </c>
      <c r="BN13" s="1">
        <f t="shared" si="33"/>
        <v>35.481997999999997</v>
      </c>
      <c r="BO13" s="4">
        <f t="shared" si="33"/>
        <v>0.37220587999999999</v>
      </c>
      <c r="BP13" s="1">
        <f t="shared" si="33"/>
        <v>146.56723</v>
      </c>
      <c r="BQ13" s="4">
        <f t="shared" si="33"/>
        <v>0.86770791000000003</v>
      </c>
      <c r="BR13" s="4"/>
      <c r="BS13" s="4"/>
      <c r="BT13" s="4"/>
      <c r="BU13" s="3" t="str">
        <f t="shared" si="34"/>
        <v>BANK OF NEW YORK MELLON CORPORATION, THE</v>
      </c>
      <c r="BW13" s="4">
        <f t="shared" si="96"/>
        <v>21.692190204579937</v>
      </c>
      <c r="BX13" s="4">
        <f t="shared" si="35"/>
        <v>63.508954369563213</v>
      </c>
      <c r="BY13" s="4">
        <f t="shared" si="36"/>
        <v>144.16366720289153</v>
      </c>
      <c r="BZ13" s="4">
        <f t="shared" si="37"/>
        <v>8.2555908053323499</v>
      </c>
      <c r="CA13" s="4">
        <f t="shared" si="38"/>
        <v>51.020886684631975</v>
      </c>
      <c r="CB13" s="4">
        <f t="shared" si="39"/>
        <v>9.0106152000000002</v>
      </c>
      <c r="CC13" s="4">
        <f t="shared" si="39"/>
        <v>7.8402635495223842</v>
      </c>
      <c r="CD13" s="4">
        <f t="shared" si="39"/>
        <v>37.220587999999999</v>
      </c>
      <c r="CE13" s="4">
        <f t="shared" si="39"/>
        <v>37.519626830890637</v>
      </c>
      <c r="CF13" s="4">
        <f t="shared" si="39"/>
        <v>17.354158200000001</v>
      </c>
      <c r="CJ13" s="3" t="str">
        <f t="shared" si="2"/>
        <v>BANK OF NEW YORK MELLON CORPORATION, THE</v>
      </c>
      <c r="CL13" s="4">
        <f t="shared" si="97"/>
        <v>2.9756029220373122E-2</v>
      </c>
      <c r="CM13" s="4">
        <f t="shared" si="40"/>
        <v>8.7117726894035463E-2</v>
      </c>
      <c r="CN13" s="4">
        <f t="shared" si="41"/>
        <v>0.19775496403768769</v>
      </c>
      <c r="CO13" s="4">
        <f t="shared" si="42"/>
        <v>1.1324518129250383E-2</v>
      </c>
      <c r="CP13" s="4">
        <f t="shared" si="43"/>
        <v>6.9987354007098712E-2</v>
      </c>
      <c r="CQ13" s="4">
        <f t="shared" si="44"/>
        <v>1.2360214743466946E-2</v>
      </c>
      <c r="CR13" s="4">
        <f t="shared" si="45"/>
        <v>1.0754797421320695E-2</v>
      </c>
      <c r="CS13" s="4">
        <f t="shared" si="46"/>
        <v>3.0634165393597691E-2</v>
      </c>
      <c r="CT13" s="4">
        <f t="shared" si="47"/>
        <v>3.6027001941797129E-2</v>
      </c>
      <c r="CU13" s="4">
        <f t="shared" si="48"/>
        <v>1.4283228211372147E-2</v>
      </c>
      <c r="CV13" s="4">
        <f t="shared" si="49"/>
        <v>0</v>
      </c>
      <c r="CW13" s="4">
        <f t="shared" si="98"/>
        <v>0.10405940771155461</v>
      </c>
      <c r="CZ13" s="4">
        <f t="shared" si="50"/>
        <v>6.4456086871363616E-2</v>
      </c>
      <c r="DA13" s="4">
        <f t="shared" si="51"/>
        <v>0.37742050400145882</v>
      </c>
      <c r="DB13" s="4">
        <f t="shared" si="52"/>
        <v>0.2141836709269227</v>
      </c>
      <c r="DC13" s="4">
        <f t="shared" si="53"/>
        <v>3.6795944054366439E-2</v>
      </c>
      <c r="DD13" s="4">
        <f t="shared" si="54"/>
        <v>3.7900814456535425E-2</v>
      </c>
      <c r="DE13" s="4">
        <f t="shared" si="55"/>
        <v>2.6774105824178406E-2</v>
      </c>
      <c r="DF13" s="4">
        <f t="shared" si="56"/>
        <v>2.3296527629363298E-2</v>
      </c>
      <c r="DG13" s="4">
        <f t="shared" si="57"/>
        <v>8.2947829296118283E-2</v>
      </c>
      <c r="DH13" s="4">
        <f t="shared" si="58"/>
        <v>9.7549959945820983E-2</v>
      </c>
      <c r="DI13" s="4">
        <f t="shared" si="59"/>
        <v>3.8674556993872081E-2</v>
      </c>
      <c r="DJ13" s="4">
        <f t="shared" si="60"/>
        <v>0</v>
      </c>
      <c r="DK13" s="4">
        <f t="shared" si="99"/>
        <v>0.26924297968935307</v>
      </c>
      <c r="DN13" s="4">
        <f t="shared" si="100"/>
        <v>4.3604420769761745E-2</v>
      </c>
      <c r="DO13" s="4">
        <f t="shared" si="61"/>
        <v>0.34043234213000745</v>
      </c>
      <c r="DP13" s="4">
        <f t="shared" si="61"/>
        <v>0.24149141331287222</v>
      </c>
      <c r="DQ13" s="4">
        <f t="shared" si="61"/>
        <v>2.7658207230628423E-2</v>
      </c>
      <c r="DR13" s="4">
        <f t="shared" si="61"/>
        <v>2.1366524369498961E-2</v>
      </c>
      <c r="DS13" s="4">
        <f t="shared" si="61"/>
        <v>7.5469299639972136E-3</v>
      </c>
      <c r="DT13" s="4">
        <f t="shared" si="61"/>
        <v>1.9700071058697179E-2</v>
      </c>
      <c r="DU13" s="4">
        <f t="shared" si="61"/>
        <v>7.4818732693357967E-2</v>
      </c>
      <c r="DV13" s="4">
        <f t="shared" si="61"/>
        <v>8.7989817688643335E-2</v>
      </c>
      <c r="DW13" s="4">
        <f t="shared" si="61"/>
        <v>3.4884352807216433E-2</v>
      </c>
      <c r="DX13" s="4">
        <f t="shared" si="101"/>
        <v>0.10050718797531888</v>
      </c>
      <c r="DY13" s="4">
        <f t="shared" si="102"/>
        <v>0.22493990421191215</v>
      </c>
      <c r="DZ13" s="4"/>
      <c r="EA13" s="4"/>
      <c r="EB13" s="3" t="str">
        <f t="shared" si="103"/>
        <v>BANK OF NEW YORK MELLON CORPORATION, THE</v>
      </c>
      <c r="ED13" s="4">
        <f t="shared" si="62"/>
        <v>7.5232158942891661E-2</v>
      </c>
      <c r="EE13" s="4">
        <f t="shared" si="63"/>
        <v>0.11012986020238423</v>
      </c>
      <c r="EF13" s="4">
        <f t="shared" si="64"/>
        <v>0.49998381087900379</v>
      </c>
      <c r="EG13" s="4">
        <f t="shared" si="65"/>
        <v>1.4315887740628114E-2</v>
      </c>
      <c r="EH13" s="4">
        <f t="shared" si="66"/>
        <v>0.17694900423909626</v>
      </c>
      <c r="EI13" s="4">
        <f t="shared" si="67"/>
        <v>1.5625163446070813E-2</v>
      </c>
      <c r="EJ13" s="4">
        <f t="shared" si="68"/>
        <v>5.4382701603574671E-3</v>
      </c>
      <c r="EK13" s="4">
        <f t="shared" si="69"/>
        <v>3.8726175171182223E-2</v>
      </c>
      <c r="EL13" s="4">
        <f t="shared" si="70"/>
        <v>4.5543528611428782E-2</v>
      </c>
      <c r="EM13" s="4">
        <f t="shared" si="71"/>
        <v>1.8056140606956785E-2</v>
      </c>
      <c r="EN13" s="4">
        <f t="shared" si="72"/>
        <v>0</v>
      </c>
      <c r="EO13" s="4">
        <f t="shared" si="104"/>
        <v>0.12338927799599608</v>
      </c>
      <c r="ER13" s="4">
        <f t="shared" si="73"/>
        <v>9.8968117334598121E-2</v>
      </c>
      <c r="ES13" s="4">
        <f t="shared" si="74"/>
        <v>0.28975228358994948</v>
      </c>
      <c r="ET13" s="4">
        <f t="shared" si="75"/>
        <v>0.32886505688368345</v>
      </c>
      <c r="EU13" s="4">
        <f t="shared" si="76"/>
        <v>2.8248886066241617E-2</v>
      </c>
      <c r="EV13" s="4">
        <f t="shared" si="77"/>
        <v>5.819422857141679E-2</v>
      </c>
      <c r="EW13" s="4">
        <f t="shared" si="78"/>
        <v>2.0554946595070716E-2</v>
      </c>
      <c r="EX13" s="4">
        <f t="shared" si="79"/>
        <v>7.1540597384166255E-3</v>
      </c>
      <c r="EY13" s="4">
        <f t="shared" si="80"/>
        <v>6.3680490865135095E-2</v>
      </c>
      <c r="EZ13" s="4">
        <f t="shared" si="81"/>
        <v>7.4890800469866584E-2</v>
      </c>
      <c r="FA13" s="4">
        <f t="shared" si="82"/>
        <v>2.9691129885621618E-2</v>
      </c>
      <c r="FB13" s="4">
        <f t="shared" si="83"/>
        <v>0</v>
      </c>
      <c r="FC13" s="4">
        <f t="shared" si="105"/>
        <v>0.19597142755411062</v>
      </c>
      <c r="FF13" s="4">
        <f t="shared" si="106"/>
        <v>6.2157523799089447E-2</v>
      </c>
      <c r="FG13" s="4">
        <f t="shared" si="84"/>
        <v>0.24264089551442652</v>
      </c>
      <c r="FH13" s="4">
        <f t="shared" si="84"/>
        <v>0.34424280853376005</v>
      </c>
      <c r="FI13" s="4">
        <f t="shared" si="84"/>
        <v>1.9713203888837343E-2</v>
      </c>
      <c r="FJ13" s="4">
        <f t="shared" si="84"/>
        <v>3.0457697259951767E-2</v>
      </c>
      <c r="FK13" s="4">
        <f t="shared" si="84"/>
        <v>5.3790243118253126E-3</v>
      </c>
      <c r="FL13" s="4">
        <f t="shared" si="84"/>
        <v>1.1232876062180189E-2</v>
      </c>
      <c r="FM13" s="4">
        <f t="shared" si="84"/>
        <v>5.332655583892211E-2</v>
      </c>
      <c r="FN13" s="4">
        <f t="shared" si="84"/>
        <v>6.2714159373172138E-2</v>
      </c>
      <c r="FO13" s="4">
        <f t="shared" si="84"/>
        <v>2.486359125465154E-2</v>
      </c>
      <c r="FP13" s="4">
        <f t="shared" si="107"/>
        <v>0.14327166416318332</v>
      </c>
      <c r="FQ13" s="4">
        <f t="shared" si="108"/>
        <v>0.15751620684075129</v>
      </c>
    </row>
    <row r="14" spans="1:173">
      <c r="A14" s="73"/>
      <c r="B14" s="15" t="s">
        <v>41</v>
      </c>
      <c r="C14" s="10">
        <f>C13*0.8</f>
        <v>0.8</v>
      </c>
      <c r="D14" s="10">
        <f>D13*0.8</f>
        <v>0.8</v>
      </c>
      <c r="E14" s="10">
        <f>E13</f>
        <v>1</v>
      </c>
      <c r="F14" s="10">
        <f>F13</f>
        <v>1</v>
      </c>
      <c r="G14" s="42">
        <f>G13/2</f>
        <v>0.5</v>
      </c>
      <c r="H14" s="13">
        <f>H13/4</f>
        <v>0.25</v>
      </c>
      <c r="I14" s="10">
        <f>I13/4</f>
        <v>0.25</v>
      </c>
      <c r="J14" s="54">
        <f>J13*0.8</f>
        <v>0.48</v>
      </c>
      <c r="K14" s="13">
        <f>K13*0.8</f>
        <v>0.55999999999999994</v>
      </c>
      <c r="L14" s="13">
        <f>L13*0.8</f>
        <v>0.48</v>
      </c>
      <c r="M14" s="10">
        <v>150</v>
      </c>
      <c r="P14" s="17" t="str">
        <f t="shared" si="5"/>
        <v>CAPITAL ONE FINANCIAL CORPORATION</v>
      </c>
      <c r="Q14" s="3" t="b">
        <f t="shared" si="86"/>
        <v>1</v>
      </c>
      <c r="R14" s="3" t="b">
        <f t="shared" si="6"/>
        <v>0</v>
      </c>
      <c r="S14" s="3" t="b">
        <f t="shared" si="7"/>
        <v>1</v>
      </c>
      <c r="T14" s="3" t="b">
        <f t="shared" si="8"/>
        <v>0</v>
      </c>
      <c r="V14" s="3" t="str">
        <f t="shared" si="87"/>
        <v>CAPITAL ONE FINANCIAL CORPORATION</v>
      </c>
      <c r="W14" s="58">
        <f t="shared" si="9"/>
        <v>50.832621501884027</v>
      </c>
      <c r="X14" s="58">
        <f t="shared" si="10"/>
        <v>640.53909388800014</v>
      </c>
      <c r="Y14" s="59">
        <f t="shared" si="11"/>
        <v>2000</v>
      </c>
      <c r="Z14" s="58">
        <f t="shared" si="12"/>
        <v>130.59459589566862</v>
      </c>
      <c r="AA14" s="58">
        <f t="shared" si="13"/>
        <v>549.20696870953884</v>
      </c>
      <c r="AB14" s="59">
        <f t="shared" si="14"/>
        <v>1600</v>
      </c>
      <c r="AD14" s="58">
        <f t="shared" si="15"/>
        <v>101.66524300376805</v>
      </c>
      <c r="AE14" s="58">
        <f t="shared" si="16"/>
        <v>231.07818777600033</v>
      </c>
      <c r="AF14" s="59">
        <f t="shared" si="17"/>
        <v>600</v>
      </c>
      <c r="AG14" s="62">
        <f t="shared" si="18"/>
        <v>261.18919179133724</v>
      </c>
      <c r="AH14" s="58">
        <f t="shared" si="19"/>
        <v>258.41393741907757</v>
      </c>
      <c r="AI14" s="63">
        <f t="shared" si="20"/>
        <v>350</v>
      </c>
      <c r="AK14" s="58">
        <f t="shared" si="21"/>
        <v>61.915014336845552</v>
      </c>
      <c r="AL14" s="58">
        <f>SUMPRODUCT(BW14:CF14,C$23:L$23) + M$23</f>
        <v>200.71955473796223</v>
      </c>
      <c r="AM14" s="59">
        <f t="shared" si="22"/>
        <v>600</v>
      </c>
      <c r="AN14" s="62">
        <f t="shared" si="23"/>
        <v>151.12482265116626</v>
      </c>
      <c r="AO14" s="58">
        <f t="shared" si="24"/>
        <v>171.68551485520842</v>
      </c>
      <c r="AP14" s="63">
        <f t="shared" si="25"/>
        <v>350</v>
      </c>
      <c r="AQ14" s="6"/>
      <c r="AR14" s="58">
        <f>SUMPRODUCT(BW14:CF14,C$31:L$31)+ M$31</f>
        <v>158.58221645753991</v>
      </c>
      <c r="AS14" s="58">
        <f t="shared" si="26"/>
        <v>259.78369250997832</v>
      </c>
      <c r="AT14" s="59">
        <f>SUMPRODUCT(BW14:CF14,C$33:L$33)+ M$33</f>
        <v>600</v>
      </c>
      <c r="AU14" s="62">
        <f>SUMPRODUCT(BW14:CF14,C$34:L$34)+ M$34</f>
        <v>335.87110241815395</v>
      </c>
      <c r="AV14" s="58">
        <f t="shared" si="27"/>
        <v>300.52903288869652</v>
      </c>
      <c r="AW14" s="63">
        <f>SUMPRODUCT(BW14:CF14,C$36:L$36) + M$36</f>
        <v>350</v>
      </c>
      <c r="AY14" s="5" t="str">
        <f t="shared" si="88"/>
        <v>CAPITAL ONE FINANCIAL CORPORATION</v>
      </c>
      <c r="AZ14" s="6">
        <f t="shared" si="89"/>
        <v>7.9617887153471587</v>
      </c>
      <c r="BA14" s="3">
        <f t="shared" si="90"/>
        <v>13</v>
      </c>
      <c r="BB14" s="6">
        <f t="shared" si="91"/>
        <v>13.059459589566861</v>
      </c>
      <c r="BC14" s="3">
        <f t="shared" si="92"/>
        <v>13</v>
      </c>
      <c r="BD14" s="6">
        <f t="shared" si="93"/>
        <v>15.112482265116626</v>
      </c>
      <c r="BE14" s="3">
        <f t="shared" si="94"/>
        <v>13</v>
      </c>
      <c r="BG14" s="5" t="str">
        <f t="shared" si="95"/>
        <v>CAPITAL ONE FINANCIAL CORPORATION</v>
      </c>
      <c r="BH14" s="30">
        <f t="shared" si="28"/>
        <v>372.48291899999998</v>
      </c>
      <c r="BI14" s="30">
        <f t="shared" si="29"/>
        <v>45.522930000000002</v>
      </c>
      <c r="BJ14" s="30">
        <f t="shared" si="30"/>
        <v>252.15882433333334</v>
      </c>
      <c r="BK14" s="30">
        <f t="shared" si="31"/>
        <v>38.32564</v>
      </c>
      <c r="BL14" s="30">
        <f t="shared" si="32"/>
        <v>5.0660000000000007</v>
      </c>
      <c r="BM14" s="4">
        <f t="shared" si="33"/>
        <v>6.3674860000000003E-3</v>
      </c>
      <c r="BN14" s="1">
        <f t="shared" si="33"/>
        <v>2.1278861</v>
      </c>
      <c r="BO14" s="4">
        <f t="shared" si="33"/>
        <v>0.29526501999999999</v>
      </c>
      <c r="BP14" s="1">
        <f t="shared" si="33"/>
        <v>98.671638000000002</v>
      </c>
      <c r="BQ14" s="4">
        <f t="shared" si="33"/>
        <v>2.1126876000000001</v>
      </c>
      <c r="BR14" s="4"/>
      <c r="BS14" s="4"/>
      <c r="BT14" s="4"/>
      <c r="BU14" s="3" t="str">
        <f t="shared" si="34"/>
        <v>CAPITAL ONE FINANCIAL CORPORATION</v>
      </c>
      <c r="BW14" s="4">
        <f t="shared" si="96"/>
        <v>20.088784616372774</v>
      </c>
      <c r="BX14" s="4">
        <f t="shared" si="35"/>
        <v>13.391096414991409</v>
      </c>
      <c r="BY14" s="4">
        <f t="shared" si="36"/>
        <v>0.53610479458794014</v>
      </c>
      <c r="BZ14" s="4">
        <f t="shared" si="37"/>
        <v>3.9709490612750074</v>
      </c>
      <c r="CA14" s="4">
        <f t="shared" si="38"/>
        <v>1.8220086895086571</v>
      </c>
      <c r="CB14" s="4">
        <f t="shared" si="39"/>
        <v>0.6367486</v>
      </c>
      <c r="CC14" s="4">
        <f t="shared" si="39"/>
        <v>0.47018738424384515</v>
      </c>
      <c r="CD14" s="4">
        <f t="shared" si="39"/>
        <v>29.526502000000001</v>
      </c>
      <c r="CE14" s="4">
        <f t="shared" si="39"/>
        <v>25.258872918269173</v>
      </c>
      <c r="CF14" s="4">
        <f t="shared" si="39"/>
        <v>42.253752000000006</v>
      </c>
      <c r="CJ14" s="3" t="str">
        <f t="shared" si="2"/>
        <v>CAPITAL ONE FINANCIAL CORPORATION</v>
      </c>
      <c r="CL14" s="4">
        <f t="shared" si="97"/>
        <v>9.8798684893854113E-2</v>
      </c>
      <c r="CM14" s="4">
        <f t="shared" si="40"/>
        <v>6.585877345758713E-2</v>
      </c>
      <c r="CN14" s="4">
        <f t="shared" si="41"/>
        <v>2.6366178781870924E-3</v>
      </c>
      <c r="CO14" s="4">
        <f t="shared" si="42"/>
        <v>1.9529531155145278E-2</v>
      </c>
      <c r="CP14" s="4">
        <f t="shared" si="43"/>
        <v>8.9608239535763825E-3</v>
      </c>
      <c r="CQ14" s="4">
        <f t="shared" si="44"/>
        <v>3.1315943442755552E-3</v>
      </c>
      <c r="CR14" s="4">
        <f t="shared" si="45"/>
        <v>2.3124293531980168E-3</v>
      </c>
      <c r="CS14" s="4">
        <f t="shared" si="46"/>
        <v>8.7128603033700472E-2</v>
      </c>
      <c r="CT14" s="4">
        <f t="shared" si="47"/>
        <v>8.6957993314062579E-2</v>
      </c>
      <c r="CU14" s="4">
        <f t="shared" si="48"/>
        <v>0.12468494861641338</v>
      </c>
      <c r="CV14" s="4">
        <f t="shared" si="49"/>
        <v>0</v>
      </c>
      <c r="CW14" s="4">
        <f t="shared" si="98"/>
        <v>0.30421556866165</v>
      </c>
      <c r="CZ14" s="4">
        <f t="shared" si="50"/>
        <v>0.15382554292232434</v>
      </c>
      <c r="DA14" s="4">
        <f t="shared" si="51"/>
        <v>0.20507887517320381</v>
      </c>
      <c r="DB14" s="4">
        <f t="shared" si="52"/>
        <v>2.0525535184328439E-3</v>
      </c>
      <c r="DC14" s="4">
        <f t="shared" si="53"/>
        <v>4.5610031188971008E-2</v>
      </c>
      <c r="DD14" s="4">
        <f t="shared" si="54"/>
        <v>3.4879098116821217E-3</v>
      </c>
      <c r="DE14" s="4">
        <f t="shared" si="55"/>
        <v>4.8757653073845057E-3</v>
      </c>
      <c r="DF14" s="4">
        <f t="shared" si="56"/>
        <v>3.6003586597065282E-3</v>
      </c>
      <c r="DG14" s="4">
        <f t="shared" si="57"/>
        <v>0.1695696238280138</v>
      </c>
      <c r="DH14" s="4">
        <f t="shared" si="58"/>
        <v>0.16923758331579294</v>
      </c>
      <c r="DI14" s="4">
        <f t="shared" si="59"/>
        <v>0.24266175627448811</v>
      </c>
      <c r="DJ14" s="4">
        <f t="shared" si="60"/>
        <v>0</v>
      </c>
      <c r="DK14" s="4">
        <f t="shared" si="99"/>
        <v>0.58994508738538598</v>
      </c>
      <c r="DN14" s="4">
        <f t="shared" si="100"/>
        <v>9.328653779441097E-2</v>
      </c>
      <c r="DO14" s="4">
        <f t="shared" si="61"/>
        <v>0.16582506716144704</v>
      </c>
      <c r="DP14" s="4">
        <f t="shared" si="61"/>
        <v>2.0745970590530611E-3</v>
      </c>
      <c r="DQ14" s="4">
        <f t="shared" si="61"/>
        <v>3.0733242184497203E-2</v>
      </c>
      <c r="DR14" s="4">
        <f t="shared" si="61"/>
        <v>1.7626842302954538E-3</v>
      </c>
      <c r="DS14" s="4">
        <f t="shared" si="61"/>
        <v>1.2320322316194691E-3</v>
      </c>
      <c r="DT14" s="4">
        <f t="shared" si="61"/>
        <v>2.7292687206030707E-3</v>
      </c>
      <c r="DU14" s="4">
        <f t="shared" si="61"/>
        <v>0.13711258283464484</v>
      </c>
      <c r="DV14" s="4">
        <f t="shared" si="61"/>
        <v>0.13684409764721223</v>
      </c>
      <c r="DW14" s="4">
        <f t="shared" si="61"/>
        <v>0.1962142712053917</v>
      </c>
      <c r="DX14" s="4">
        <f t="shared" si="101"/>
        <v>0.23218561893082498</v>
      </c>
      <c r="DY14" s="4">
        <f t="shared" si="102"/>
        <v>0.47413225263947134</v>
      </c>
      <c r="DZ14" s="4"/>
      <c r="EA14" s="4"/>
      <c r="EB14" s="3" t="str">
        <f t="shared" si="103"/>
        <v>CAPITAL ONE FINANCIAL CORPORATION</v>
      </c>
      <c r="ED14" s="4">
        <f t="shared" si="62"/>
        <v>0.32445740070543699</v>
      </c>
      <c r="EE14" s="4">
        <f t="shared" si="63"/>
        <v>0.1081409457658995</v>
      </c>
      <c r="EF14" s="4">
        <f t="shared" si="64"/>
        <v>8.6587203496600786E-3</v>
      </c>
      <c r="EG14" s="4">
        <f t="shared" si="65"/>
        <v>3.2067739172854395E-2</v>
      </c>
      <c r="EH14" s="4">
        <f t="shared" si="66"/>
        <v>2.9427574377938599E-2</v>
      </c>
      <c r="EI14" s="4">
        <f t="shared" si="67"/>
        <v>5.1421178434668605E-3</v>
      </c>
      <c r="EJ14" s="4">
        <f t="shared" si="68"/>
        <v>1.5188153932608789E-3</v>
      </c>
      <c r="EK14" s="4">
        <f t="shared" si="69"/>
        <v>0.14306627713608788</v>
      </c>
      <c r="EL14" s="4">
        <f t="shared" si="70"/>
        <v>0.14278613380104113</v>
      </c>
      <c r="EM14" s="4">
        <f t="shared" si="71"/>
        <v>0.20473427545435377</v>
      </c>
      <c r="EN14" s="4">
        <f t="shared" si="72"/>
        <v>0</v>
      </c>
      <c r="EO14" s="4">
        <f t="shared" si="104"/>
        <v>0.49724761962821051</v>
      </c>
      <c r="ER14" s="4">
        <f t="shared" si="73"/>
        <v>0.26585684950966254</v>
      </c>
      <c r="ES14" s="4">
        <f t="shared" si="74"/>
        <v>0.17721901908730633</v>
      </c>
      <c r="ET14" s="4">
        <f t="shared" si="75"/>
        <v>3.5474304299129176E-3</v>
      </c>
      <c r="EU14" s="4">
        <f t="shared" si="76"/>
        <v>3.9413932717469062E-2</v>
      </c>
      <c r="EV14" s="4">
        <f t="shared" si="77"/>
        <v>6.0281582388166206E-3</v>
      </c>
      <c r="EW14" s="4">
        <f t="shared" si="78"/>
        <v>4.213395184388566E-3</v>
      </c>
      <c r="EX14" s="4">
        <f t="shared" si="79"/>
        <v>1.2445007405015253E-3</v>
      </c>
      <c r="EY14" s="4">
        <f t="shared" si="80"/>
        <v>0.14653368064567324</v>
      </c>
      <c r="EZ14" s="4">
        <f t="shared" si="81"/>
        <v>0.14624674766038487</v>
      </c>
      <c r="FA14" s="4">
        <f t="shared" si="82"/>
        <v>0.20969628578588406</v>
      </c>
      <c r="FB14" s="4">
        <f t="shared" si="83"/>
        <v>0</v>
      </c>
      <c r="FC14" s="4">
        <f t="shared" si="105"/>
        <v>0.50793461001683227</v>
      </c>
      <c r="FF14" s="4">
        <f t="shared" si="106"/>
        <v>0.14041103910238245</v>
      </c>
      <c r="FG14" s="4">
        <f t="shared" si="84"/>
        <v>0.12479651694585732</v>
      </c>
      <c r="FH14" s="4">
        <f t="shared" si="84"/>
        <v>3.1225977045300879E-3</v>
      </c>
      <c r="FI14" s="4">
        <f t="shared" si="84"/>
        <v>2.3129202627396497E-2</v>
      </c>
      <c r="FJ14" s="4">
        <f t="shared" si="84"/>
        <v>2.6531194129062875E-3</v>
      </c>
      <c r="FK14" s="4">
        <f t="shared" si="84"/>
        <v>9.2720198401275171E-4</v>
      </c>
      <c r="FL14" s="4">
        <f t="shared" si="84"/>
        <v>1.643192967002648E-3</v>
      </c>
      <c r="FM14" s="4">
        <f t="shared" si="84"/>
        <v>0.10318809490096335</v>
      </c>
      <c r="FN14" s="4">
        <f t="shared" si="84"/>
        <v>0.10298603850010253</v>
      </c>
      <c r="FO14" s="4">
        <f t="shared" si="84"/>
        <v>0.14766680358200812</v>
      </c>
      <c r="FP14" s="4">
        <f t="shared" si="107"/>
        <v>0.34947619227283799</v>
      </c>
      <c r="FQ14" s="4">
        <f t="shared" si="108"/>
        <v>0.35641133193408941</v>
      </c>
    </row>
    <row r="15" spans="1:173">
      <c r="A15" s="73"/>
      <c r="B15" s="16" t="s">
        <v>42</v>
      </c>
      <c r="C15" s="38">
        <v>0</v>
      </c>
      <c r="D15" s="38">
        <v>0</v>
      </c>
      <c r="E15" s="38">
        <v>0</v>
      </c>
      <c r="F15" s="38">
        <v>0</v>
      </c>
      <c r="G15" s="39">
        <v>0</v>
      </c>
      <c r="H15" s="38">
        <v>0</v>
      </c>
      <c r="I15" s="38">
        <v>0</v>
      </c>
      <c r="J15" s="33">
        <v>0</v>
      </c>
      <c r="K15" s="38">
        <v>0</v>
      </c>
      <c r="L15" s="38">
        <v>0</v>
      </c>
      <c r="M15" s="9">
        <v>600</v>
      </c>
      <c r="P15" s="17" t="str">
        <f t="shared" si="5"/>
        <v>TD GROUP US HOLDINGS LLC</v>
      </c>
      <c r="Q15" s="3" t="b">
        <f t="shared" si="86"/>
        <v>1</v>
      </c>
      <c r="R15" s="3" t="b">
        <f t="shared" si="6"/>
        <v>1</v>
      </c>
      <c r="S15" s="3" t="b">
        <f t="shared" si="7"/>
        <v>1</v>
      </c>
      <c r="T15" s="3" t="b">
        <f t="shared" si="8"/>
        <v>0</v>
      </c>
      <c r="V15" s="3" t="str">
        <f t="shared" si="87"/>
        <v>TD GROUP US HOLDINGS LLC</v>
      </c>
      <c r="W15" s="58">
        <f t="shared" si="9"/>
        <v>40.641975278012687</v>
      </c>
      <c r="X15" s="58">
        <f t="shared" si="10"/>
        <v>632.22597003691669</v>
      </c>
      <c r="Y15" s="59">
        <f t="shared" si="11"/>
        <v>2000</v>
      </c>
      <c r="Z15" s="58">
        <f t="shared" si="12"/>
        <v>96.669003793278392</v>
      </c>
      <c r="AA15" s="58">
        <f t="shared" si="13"/>
        <v>521.27278438436088</v>
      </c>
      <c r="AB15" s="59">
        <f t="shared" si="14"/>
        <v>1600</v>
      </c>
      <c r="AD15" s="58">
        <f t="shared" si="15"/>
        <v>81.283950556025374</v>
      </c>
      <c r="AE15" s="58">
        <f t="shared" si="16"/>
        <v>214.45194007383344</v>
      </c>
      <c r="AF15" s="59">
        <f t="shared" si="17"/>
        <v>600</v>
      </c>
      <c r="AG15" s="62">
        <f t="shared" si="18"/>
        <v>193.33800758655678</v>
      </c>
      <c r="AH15" s="58">
        <f t="shared" si="19"/>
        <v>202.54556876872169</v>
      </c>
      <c r="AI15" s="63">
        <f t="shared" si="20"/>
        <v>350</v>
      </c>
      <c r="AK15" s="58">
        <f t="shared" si="21"/>
        <v>51.366327950969684</v>
      </c>
      <c r="AL15" s="58">
        <f>SUMPRODUCT(BW15:CF15,C$23:L$23)+ M$23</f>
        <v>190.59294933024677</v>
      </c>
      <c r="AM15" s="59">
        <f t="shared" si="22"/>
        <v>600</v>
      </c>
      <c r="AN15" s="62">
        <f t="shared" si="23"/>
        <v>113.82378216056907</v>
      </c>
      <c r="AO15" s="58">
        <f t="shared" si="24"/>
        <v>141.58205498366593</v>
      </c>
      <c r="AP15" s="63">
        <f t="shared" si="25"/>
        <v>350</v>
      </c>
      <c r="AQ15" s="6"/>
      <c r="AR15" s="58">
        <f>SUMPRODUCT(BW15:CF15,C$31:L$31) + M$31</f>
        <v>126.30781524014741</v>
      </c>
      <c r="AS15" s="58">
        <f t="shared" si="26"/>
        <v>237.44068950281215</v>
      </c>
      <c r="AT15" s="59">
        <f>SUMPRODUCT(BW15:CF15,C$33:L$33) + M$33</f>
        <v>600</v>
      </c>
      <c r="AU15" s="62">
        <f>SUMPRODUCT(BW15:CF15,C$34:L$34) + M$34</f>
        <v>267.51514827071122</v>
      </c>
      <c r="AV15" s="58">
        <f t="shared" si="27"/>
        <v>251.57694554061928</v>
      </c>
      <c r="AW15" s="63">
        <f>SUMPRODUCT(BW15:CF15,C$36:L$36)+ M$36</f>
        <v>350</v>
      </c>
      <c r="AY15" s="5" t="str">
        <f t="shared" si="88"/>
        <v>TD GROUP US HOLDINGS LLC</v>
      </c>
      <c r="AZ15" s="6">
        <f t="shared" si="89"/>
        <v>7.011034526886375</v>
      </c>
      <c r="BA15" s="3">
        <f t="shared" si="90"/>
        <v>14</v>
      </c>
      <c r="BB15" s="6">
        <f t="shared" si="91"/>
        <v>9.6669003793278385</v>
      </c>
      <c r="BC15" s="3">
        <f t="shared" si="92"/>
        <v>21</v>
      </c>
      <c r="BD15" s="6">
        <f t="shared" si="93"/>
        <v>11.382378216056907</v>
      </c>
      <c r="BE15" s="3">
        <f t="shared" si="94"/>
        <v>20</v>
      </c>
      <c r="BG15" s="5" t="str">
        <f t="shared" si="95"/>
        <v>TD GROUP US HOLDINGS LLC</v>
      </c>
      <c r="BH15" s="30">
        <f t="shared" si="28"/>
        <v>296.67578600000002</v>
      </c>
      <c r="BI15" s="30">
        <f t="shared" si="29"/>
        <v>8.5710283333333326</v>
      </c>
      <c r="BJ15" s="30">
        <f t="shared" si="30"/>
        <v>182.78413933333331</v>
      </c>
      <c r="BK15" s="30">
        <f t="shared" si="31"/>
        <v>77.224430999999996</v>
      </c>
      <c r="BL15" s="30">
        <f t="shared" si="32"/>
        <v>15.564450000000001</v>
      </c>
      <c r="BM15" s="4">
        <f t="shared" si="33"/>
        <v>9.5857838000000008E-3</v>
      </c>
      <c r="BN15" s="1">
        <f t="shared" si="33"/>
        <v>2.5607799999999998</v>
      </c>
      <c r="BO15" s="4">
        <f t="shared" si="33"/>
        <v>0.26394593999999999</v>
      </c>
      <c r="BP15" s="1">
        <f t="shared" si="33"/>
        <v>70.511452000000006</v>
      </c>
      <c r="BQ15" s="4">
        <f t="shared" si="33"/>
        <v>1.3527069</v>
      </c>
      <c r="BR15" s="4"/>
      <c r="BS15" s="4"/>
      <c r="BT15" s="4"/>
      <c r="BU15" s="3" t="str">
        <f t="shared" si="34"/>
        <v>TD GROUP US HOLDINGS LLC</v>
      </c>
      <c r="BW15" s="4">
        <f t="shared" si="96"/>
        <v>16.000347027583032</v>
      </c>
      <c r="BX15" s="4">
        <f t="shared" si="35"/>
        <v>3.7388191191950155</v>
      </c>
      <c r="BY15" s="4">
        <f t="shared" si="36"/>
        <v>0.18788189882922959</v>
      </c>
      <c r="BZ15" s="4">
        <f t="shared" si="37"/>
        <v>9.5281432165463276</v>
      </c>
      <c r="CA15" s="4">
        <f t="shared" si="38"/>
        <v>5.5999813722782745</v>
      </c>
      <c r="CB15" s="4">
        <f t="shared" si="39"/>
        <v>0.95857838000000017</v>
      </c>
      <c r="CC15" s="4">
        <f t="shared" si="39"/>
        <v>0.56584158796091277</v>
      </c>
      <c r="CD15" s="4">
        <f t="shared" si="39"/>
        <v>26.394594000000001</v>
      </c>
      <c r="CE15" s="4">
        <f t="shared" si="39"/>
        <v>18.050169648046552</v>
      </c>
      <c r="CF15" s="4">
        <f t="shared" si="39"/>
        <v>27.054138000000002</v>
      </c>
      <c r="CJ15" s="3" t="str">
        <f t="shared" si="2"/>
        <v>TD GROUP US HOLDINGS LLC</v>
      </c>
      <c r="CL15" s="4">
        <f t="shared" si="97"/>
        <v>9.8422547859277038E-2</v>
      </c>
      <c r="CM15" s="4">
        <f t="shared" si="40"/>
        <v>2.2998507661226526E-2</v>
      </c>
      <c r="CN15" s="4">
        <f t="shared" si="41"/>
        <v>1.1557133821868749E-3</v>
      </c>
      <c r="CO15" s="4">
        <f t="shared" si="42"/>
        <v>5.8610237023230108E-2</v>
      </c>
      <c r="CP15" s="4">
        <f t="shared" si="43"/>
        <v>3.4447030034658925E-2</v>
      </c>
      <c r="CQ15" s="4">
        <f t="shared" si="44"/>
        <v>5.8964800150756403E-3</v>
      </c>
      <c r="CR15" s="4">
        <f t="shared" si="45"/>
        <v>3.4806476806937652E-3</v>
      </c>
      <c r="CS15" s="4">
        <f t="shared" si="46"/>
        <v>9.7416256786660702E-2</v>
      </c>
      <c r="CT15" s="4">
        <f t="shared" si="47"/>
        <v>7.7722100532772245E-2</v>
      </c>
      <c r="CU15" s="4">
        <f t="shared" si="48"/>
        <v>9.9850479024218189E-2</v>
      </c>
      <c r="CV15" s="4">
        <f t="shared" si="49"/>
        <v>0</v>
      </c>
      <c r="CW15" s="4">
        <f t="shared" si="98"/>
        <v>0.28436596403942055</v>
      </c>
      <c r="CZ15" s="4">
        <f t="shared" si="50"/>
        <v>0.16551682959099215</v>
      </c>
      <c r="DA15" s="4">
        <f t="shared" si="51"/>
        <v>7.7353008151201899E-2</v>
      </c>
      <c r="DB15" s="4">
        <f t="shared" si="52"/>
        <v>9.7177943010049632E-4</v>
      </c>
      <c r="DC15" s="4">
        <f t="shared" si="53"/>
        <v>0.14784692366730753</v>
      </c>
      <c r="DD15" s="4">
        <f t="shared" si="54"/>
        <v>1.4482360303033487E-2</v>
      </c>
      <c r="DE15" s="4">
        <f t="shared" si="55"/>
        <v>9.9160883259940269E-3</v>
      </c>
      <c r="DF15" s="4">
        <f t="shared" si="56"/>
        <v>5.8533921500932753E-3</v>
      </c>
      <c r="DG15" s="4">
        <f t="shared" si="57"/>
        <v>0.20478069208546512</v>
      </c>
      <c r="DH15" s="4">
        <f t="shared" si="58"/>
        <v>0.16338120620147445</v>
      </c>
      <c r="DI15" s="4">
        <f t="shared" si="59"/>
        <v>0.20989772009433755</v>
      </c>
      <c r="DJ15" s="4">
        <f t="shared" si="60"/>
        <v>0</v>
      </c>
      <c r="DK15" s="4">
        <f t="shared" si="99"/>
        <v>0.59382909885736446</v>
      </c>
      <c r="DN15" s="4">
        <f t="shared" si="100"/>
        <v>9.4795539343661431E-2</v>
      </c>
      <c r="DO15" s="4">
        <f t="shared" si="61"/>
        <v>5.9069281318543651E-2</v>
      </c>
      <c r="DP15" s="4">
        <f t="shared" si="61"/>
        <v>9.27603106655787E-4</v>
      </c>
      <c r="DQ15" s="4">
        <f t="shared" si="61"/>
        <v>9.408394638765083E-2</v>
      </c>
      <c r="DR15" s="4">
        <f t="shared" si="61"/>
        <v>6.9120018353408894E-3</v>
      </c>
      <c r="DS15" s="4">
        <f t="shared" si="61"/>
        <v>2.3663277005446627E-3</v>
      </c>
      <c r="DT15" s="4">
        <f t="shared" si="61"/>
        <v>4.1904761832165056E-3</v>
      </c>
      <c r="DU15" s="4">
        <f t="shared" si="61"/>
        <v>0.15637721917365993</v>
      </c>
      <c r="DV15" s="4">
        <f t="shared" si="61"/>
        <v>0.1247632207452546</v>
      </c>
      <c r="DW15" s="4">
        <f t="shared" si="61"/>
        <v>0.16028474874743068</v>
      </c>
      <c r="DX15" s="4">
        <f t="shared" si="101"/>
        <v>0.29622963545804099</v>
      </c>
      <c r="DY15" s="4">
        <f t="shared" si="102"/>
        <v>0.4479819925501064</v>
      </c>
      <c r="DZ15" s="4"/>
      <c r="EA15" s="4"/>
      <c r="EB15" s="3" t="str">
        <f t="shared" si="103"/>
        <v>TD GROUP US HOLDINGS LLC</v>
      </c>
      <c r="ED15" s="4">
        <f t="shared" si="62"/>
        <v>0.31149485793214038</v>
      </c>
      <c r="EE15" s="4">
        <f t="shared" si="63"/>
        <v>3.6393677223372896E-2</v>
      </c>
      <c r="EF15" s="4">
        <f t="shared" si="64"/>
        <v>3.6576860041186337E-3</v>
      </c>
      <c r="EG15" s="4">
        <f t="shared" si="65"/>
        <v>9.2746976439907827E-2</v>
      </c>
      <c r="EH15" s="4">
        <f t="shared" si="66"/>
        <v>0.10902047305432427</v>
      </c>
      <c r="EI15" s="4">
        <f t="shared" si="67"/>
        <v>9.3308050062969744E-3</v>
      </c>
      <c r="EJ15" s="4">
        <f t="shared" si="68"/>
        <v>2.2031615283110029E-3</v>
      </c>
      <c r="EK15" s="4">
        <f t="shared" si="69"/>
        <v>0.15415503727574745</v>
      </c>
      <c r="EL15" s="4">
        <f t="shared" si="70"/>
        <v>0.12299028622109304</v>
      </c>
      <c r="EM15" s="4">
        <f t="shared" si="71"/>
        <v>0.15800703931468754</v>
      </c>
      <c r="EN15" s="4">
        <f t="shared" si="72"/>
        <v>0</v>
      </c>
      <c r="EO15" s="4">
        <f t="shared" si="104"/>
        <v>0.44668632934613595</v>
      </c>
      <c r="ER15" s="4">
        <f t="shared" si="73"/>
        <v>0.28114242426089203</v>
      </c>
      <c r="ES15" s="4">
        <f t="shared" si="74"/>
        <v>6.5694867069532689E-2</v>
      </c>
      <c r="ET15" s="4">
        <f t="shared" si="75"/>
        <v>1.6506383399225667E-3</v>
      </c>
      <c r="EU15" s="4">
        <f t="shared" si="76"/>
        <v>0.12556439922772672</v>
      </c>
      <c r="EV15" s="4">
        <f t="shared" si="77"/>
        <v>2.4599346753293113E-2</v>
      </c>
      <c r="EW15" s="4">
        <f t="shared" si="78"/>
        <v>8.4216001419435502E-3</v>
      </c>
      <c r="EX15" s="4">
        <f t="shared" si="79"/>
        <v>1.9884828186878933E-3</v>
      </c>
      <c r="EY15" s="4">
        <f t="shared" si="80"/>
        <v>0.17391748125250517</v>
      </c>
      <c r="EZ15" s="4">
        <f t="shared" si="81"/>
        <v>0.13875745597489089</v>
      </c>
      <c r="FA15" s="4">
        <f t="shared" si="82"/>
        <v>0.17826330416060529</v>
      </c>
      <c r="FB15" s="4">
        <f t="shared" si="83"/>
        <v>0</v>
      </c>
      <c r="FC15" s="4">
        <f t="shared" si="105"/>
        <v>0.50134832434863286</v>
      </c>
      <c r="FF15" s="4">
        <f t="shared" si="106"/>
        <v>0.13561334757653262</v>
      </c>
      <c r="FG15" s="4">
        <f t="shared" si="84"/>
        <v>4.2251898317213793E-2</v>
      </c>
      <c r="FH15" s="4">
        <f t="shared" si="84"/>
        <v>1.3270177414143706E-3</v>
      </c>
      <c r="FI15" s="4">
        <f t="shared" si="84"/>
        <v>6.7297675666916773E-2</v>
      </c>
      <c r="FJ15" s="4">
        <f t="shared" si="84"/>
        <v>9.8882259000343201E-3</v>
      </c>
      <c r="FK15" s="4">
        <f t="shared" si="84"/>
        <v>1.6926198382107634E-3</v>
      </c>
      <c r="FL15" s="4">
        <f t="shared" si="84"/>
        <v>2.3979377387601543E-3</v>
      </c>
      <c r="FM15" s="4">
        <f t="shared" si="84"/>
        <v>0.11185567550793821</v>
      </c>
      <c r="FN15" s="4">
        <f t="shared" si="84"/>
        <v>8.9242374360862881E-2</v>
      </c>
      <c r="FO15" s="4">
        <f t="shared" si="84"/>
        <v>0.11465070768942232</v>
      </c>
      <c r="FP15" s="4">
        <f t="shared" si="107"/>
        <v>0.42378251966269381</v>
      </c>
      <c r="FQ15" s="4">
        <f t="shared" si="108"/>
        <v>0.31983931513519431</v>
      </c>
    </row>
    <row r="16" spans="1:173">
      <c r="A16" s="72" t="s">
        <v>38</v>
      </c>
      <c r="B16" s="14" t="s">
        <v>40</v>
      </c>
      <c r="C16" s="8">
        <f>2*C13</f>
        <v>2</v>
      </c>
      <c r="D16" s="8">
        <f>D13*4</f>
        <v>4</v>
      </c>
      <c r="E16" s="8">
        <f>E13</f>
        <v>1</v>
      </c>
      <c r="F16" s="8">
        <f>3*F13</f>
        <v>3</v>
      </c>
      <c r="G16" s="41">
        <f>G13/2</f>
        <v>0.5</v>
      </c>
      <c r="H16" s="67">
        <f>H13*2</f>
        <v>2</v>
      </c>
      <c r="I16" s="8">
        <f>I13*2</f>
        <v>2</v>
      </c>
      <c r="J16" s="31">
        <f>J13*2.5</f>
        <v>1.5</v>
      </c>
      <c r="K16" s="41">
        <f>K13*2.5</f>
        <v>1.75</v>
      </c>
      <c r="L16" s="41">
        <f>L13*2.5</f>
        <v>1.5</v>
      </c>
      <c r="M16" s="8">
        <v>0</v>
      </c>
      <c r="P16" s="17" t="str">
        <f t="shared" si="5"/>
        <v>STATE STREET CORPORATION</v>
      </c>
      <c r="Q16" s="3" t="b">
        <f t="shared" si="86"/>
        <v>1</v>
      </c>
      <c r="R16" s="3" t="b">
        <f t="shared" si="6"/>
        <v>0</v>
      </c>
      <c r="S16" s="3" t="b">
        <f t="shared" si="7"/>
        <v>0</v>
      </c>
      <c r="T16" s="3" t="b">
        <f t="shared" si="8"/>
        <v>0</v>
      </c>
      <c r="V16" s="3" t="str">
        <f t="shared" si="87"/>
        <v>STATE STREET CORPORATION</v>
      </c>
      <c r="W16" s="58">
        <f t="shared" si="9"/>
        <v>136.58152647391719</v>
      </c>
      <c r="X16" s="58">
        <f t="shared" si="10"/>
        <v>712.20354580495587</v>
      </c>
      <c r="Y16" s="59">
        <f t="shared" si="11"/>
        <v>2000</v>
      </c>
      <c r="Z16" s="58">
        <f t="shared" si="12"/>
        <v>256.30395603630677</v>
      </c>
      <c r="AA16" s="58">
        <f t="shared" si="13"/>
        <v>651.8852796653722</v>
      </c>
      <c r="AB16" s="59">
        <f t="shared" si="14"/>
        <v>1600</v>
      </c>
      <c r="AD16" s="58">
        <f t="shared" si="15"/>
        <v>273.16305294783439</v>
      </c>
      <c r="AE16" s="58">
        <f t="shared" si="16"/>
        <v>374.40709160991162</v>
      </c>
      <c r="AF16" s="59">
        <f t="shared" si="17"/>
        <v>600</v>
      </c>
      <c r="AG16" s="62">
        <f t="shared" si="18"/>
        <v>512.60791207261354</v>
      </c>
      <c r="AH16" s="58">
        <f t="shared" si="19"/>
        <v>463.77055933074439</v>
      </c>
      <c r="AI16" s="63">
        <f t="shared" si="20"/>
        <v>350</v>
      </c>
      <c r="AK16" s="58">
        <f t="shared" si="21"/>
        <v>211.37616098553784</v>
      </c>
      <c r="AL16" s="58">
        <f>SUMPRODUCT(BW16:CF16,C$23:L$23) + M$23</f>
        <v>332.00198591665549</v>
      </c>
      <c r="AM16" s="59">
        <f t="shared" si="22"/>
        <v>600</v>
      </c>
      <c r="AN16" s="62">
        <f t="shared" si="23"/>
        <v>327.21826492371923</v>
      </c>
      <c r="AO16" s="58">
        <f t="shared" si="24"/>
        <v>324.36444342277156</v>
      </c>
      <c r="AP16" s="63">
        <f t="shared" si="25"/>
        <v>350</v>
      </c>
      <c r="AQ16" s="6"/>
      <c r="AR16" s="58">
        <f>SUMPRODUCT(BW16:CF16,C$31:L$31)+ M$31</f>
        <v>107.59961655058136</v>
      </c>
      <c r="AS16" s="58">
        <f t="shared" si="26"/>
        <v>224.48933103254626</v>
      </c>
      <c r="AT16" s="59">
        <f>SUMPRODUCT(BW16:CF16,C$33:L$33)+ M$33</f>
        <v>600</v>
      </c>
      <c r="AU16" s="62">
        <f>SUMPRODUCT(BW16:CF16,C$34:L$34)+ M$34</f>
        <v>227.89189505552605</v>
      </c>
      <c r="AV16" s="58">
        <f t="shared" si="27"/>
        <v>223.20134934572226</v>
      </c>
      <c r="AW16" s="63">
        <f>SUMPRODUCT(BW16:CF16,C$36:L$36) + M$36</f>
        <v>350</v>
      </c>
      <c r="AY16" s="5" t="str">
        <f t="shared" si="88"/>
        <v>STATE STREET CORPORATION</v>
      </c>
      <c r="AZ16" s="6">
        <f t="shared" si="89"/>
        <v>41.813448669751182</v>
      </c>
      <c r="BA16" s="3">
        <f t="shared" si="90"/>
        <v>8</v>
      </c>
      <c r="BB16" s="6">
        <f t="shared" si="91"/>
        <v>25.630395603630678</v>
      </c>
      <c r="BC16" s="3">
        <f t="shared" si="92"/>
        <v>9</v>
      </c>
      <c r="BD16" s="6">
        <f t="shared" si="93"/>
        <v>32.721826492371925</v>
      </c>
      <c r="BE16" s="3">
        <f t="shared" si="94"/>
        <v>8</v>
      </c>
      <c r="BG16" s="5" t="str">
        <f t="shared" si="95"/>
        <v>STATE STREET CORPORATION</v>
      </c>
      <c r="BH16" s="30">
        <f t="shared" si="28"/>
        <v>252.73337799999999</v>
      </c>
      <c r="BI16" s="30">
        <f t="shared" si="29"/>
        <v>95.131416666666667</v>
      </c>
      <c r="BJ16" s="30">
        <f t="shared" si="30"/>
        <v>33331.185744333336</v>
      </c>
      <c r="BK16" s="30">
        <f t="shared" si="31"/>
        <v>441.91258199999999</v>
      </c>
      <c r="BL16" s="30">
        <f t="shared" si="32"/>
        <v>106.273</v>
      </c>
      <c r="BM16" s="4">
        <f t="shared" si="33"/>
        <v>7.2744951000000002E-2</v>
      </c>
      <c r="BN16" s="1">
        <f t="shared" si="33"/>
        <v>17.836981000000002</v>
      </c>
      <c r="BO16" s="4">
        <f t="shared" si="33"/>
        <v>0.39842286999999998</v>
      </c>
      <c r="BP16" s="1">
        <f t="shared" si="33"/>
        <v>97.692841000000001</v>
      </c>
      <c r="BQ16" s="4">
        <f t="shared" si="33"/>
        <v>0.95573198999999998</v>
      </c>
      <c r="BR16" s="4"/>
      <c r="BS16" s="4"/>
      <c r="BT16" s="4"/>
      <c r="BU16" s="3" t="str">
        <f t="shared" si="34"/>
        <v>STATE STREET CORPORATION</v>
      </c>
      <c r="BW16" s="4">
        <f t="shared" si="96"/>
        <v>13.630440852538328</v>
      </c>
      <c r="BX16" s="4">
        <f t="shared" si="35"/>
        <v>40.078569306656973</v>
      </c>
      <c r="BY16" s="4">
        <f t="shared" si="36"/>
        <v>100.2710566775162</v>
      </c>
      <c r="BZ16" s="4">
        <f t="shared" si="37"/>
        <v>17.034600782616749</v>
      </c>
      <c r="CA16" s="4">
        <f t="shared" si="38"/>
        <v>38.052575729427673</v>
      </c>
      <c r="CB16" s="4">
        <f t="shared" si="39"/>
        <v>7.2744951000000002</v>
      </c>
      <c r="CC16" s="4">
        <f t="shared" si="39"/>
        <v>3.9413403937349676</v>
      </c>
      <c r="CD16" s="4">
        <f t="shared" si="39"/>
        <v>39.842286999999999</v>
      </c>
      <c r="CE16" s="4">
        <f t="shared" si="39"/>
        <v>25.008311464776497</v>
      </c>
      <c r="CF16" s="4">
        <f t="shared" si="39"/>
        <v>19.114639799999999</v>
      </c>
      <c r="CJ16" s="3" t="str">
        <f t="shared" si="2"/>
        <v>STATE STREET CORPORATION</v>
      </c>
      <c r="CL16" s="4">
        <f t="shared" si="97"/>
        <v>2.4949276092512622E-2</v>
      </c>
      <c r="CM16" s="4">
        <f t="shared" si="40"/>
        <v>7.3360157741227783E-2</v>
      </c>
      <c r="CN16" s="4">
        <f t="shared" si="41"/>
        <v>0.18353700398982004</v>
      </c>
      <c r="CO16" s="4">
        <f t="shared" si="42"/>
        <v>3.1180279687878995E-2</v>
      </c>
      <c r="CP16" s="4">
        <f t="shared" si="43"/>
        <v>6.9651761683697619E-2</v>
      </c>
      <c r="CQ16" s="4">
        <f t="shared" si="44"/>
        <v>1.3315298356599494E-2</v>
      </c>
      <c r="CR16" s="4">
        <f t="shared" si="45"/>
        <v>7.214263333203485E-3</v>
      </c>
      <c r="CS16" s="4">
        <f t="shared" si="46"/>
        <v>4.3756598745741025E-2</v>
      </c>
      <c r="CT16" s="4">
        <f t="shared" si="47"/>
        <v>3.2042799779160858E-2</v>
      </c>
      <c r="CU16" s="4">
        <f t="shared" si="48"/>
        <v>2.0992560590158176E-2</v>
      </c>
      <c r="CV16" s="4">
        <f t="shared" si="49"/>
        <v>0</v>
      </c>
      <c r="CW16" s="4">
        <f t="shared" si="98"/>
        <v>0.11732152080486304</v>
      </c>
      <c r="CZ16" s="4">
        <f t="shared" si="50"/>
        <v>5.3180766552848313E-2</v>
      </c>
      <c r="DA16" s="4">
        <f t="shared" si="51"/>
        <v>0.31274249470405863</v>
      </c>
      <c r="DB16" s="4">
        <f t="shared" si="52"/>
        <v>0.19560965470098379</v>
      </c>
      <c r="DC16" s="4">
        <f t="shared" si="53"/>
        <v>9.9693744759466629E-2</v>
      </c>
      <c r="DD16" s="4">
        <f t="shared" si="54"/>
        <v>3.7116648839432401E-2</v>
      </c>
      <c r="DE16" s="4">
        <f t="shared" si="55"/>
        <v>2.8382297380417844E-2</v>
      </c>
      <c r="DF16" s="4">
        <f t="shared" si="56"/>
        <v>1.5377602650724034E-2</v>
      </c>
      <c r="DG16" s="4">
        <f t="shared" si="57"/>
        <v>0.11658702312720878</v>
      </c>
      <c r="DH16" s="4">
        <f t="shared" si="58"/>
        <v>8.5376257433106867E-2</v>
      </c>
      <c r="DI16" s="4">
        <f t="shared" si="59"/>
        <v>5.5933509851752869E-2</v>
      </c>
      <c r="DJ16" s="4">
        <f t="shared" si="60"/>
        <v>0</v>
      </c>
      <c r="DK16" s="4">
        <f t="shared" si="99"/>
        <v>0.30165669044321042</v>
      </c>
      <c r="DN16" s="4">
        <f t="shared" si="100"/>
        <v>3.5268579891422368E-2</v>
      </c>
      <c r="DO16" s="4">
        <f t="shared" si="61"/>
        <v>0.27654067124566667</v>
      </c>
      <c r="DP16" s="4">
        <f t="shared" si="61"/>
        <v>0.2162083268550182</v>
      </c>
      <c r="DQ16" s="4">
        <f t="shared" si="61"/>
        <v>7.3461328839842494E-2</v>
      </c>
      <c r="DR16" s="4">
        <f t="shared" si="61"/>
        <v>2.0512608532299026E-2</v>
      </c>
      <c r="DS16" s="4">
        <f t="shared" si="61"/>
        <v>7.8427737095878199E-3</v>
      </c>
      <c r="DT16" s="4">
        <f t="shared" si="61"/>
        <v>1.2747705673973623E-2</v>
      </c>
      <c r="DU16" s="4">
        <f t="shared" si="61"/>
        <v>0.10309137446972588</v>
      </c>
      <c r="DV16" s="4">
        <f t="shared" si="61"/>
        <v>7.5493442492795368E-2</v>
      </c>
      <c r="DW16" s="4">
        <f t="shared" si="61"/>
        <v>4.9458869905628818E-2</v>
      </c>
      <c r="DX16" s="4">
        <f t="shared" si="101"/>
        <v>0.12937431838403993</v>
      </c>
      <c r="DY16" s="4">
        <f t="shared" si="102"/>
        <v>0.2486341662517115</v>
      </c>
      <c r="DZ16" s="4"/>
      <c r="EA16" s="4"/>
      <c r="EB16" s="3" t="str">
        <f t="shared" si="103"/>
        <v>STATE STREET CORPORATION</v>
      </c>
      <c r="ED16" s="4">
        <f t="shared" si="62"/>
        <v>6.4484286160684454E-2</v>
      </c>
      <c r="EE16" s="4">
        <f t="shared" si="63"/>
        <v>9.4803901063845869E-2</v>
      </c>
      <c r="EF16" s="4">
        <f t="shared" si="64"/>
        <v>0.47437258870633314</v>
      </c>
      <c r="EG16" s="4">
        <f t="shared" si="65"/>
        <v>4.0294517374128674E-2</v>
      </c>
      <c r="EH16" s="4">
        <f t="shared" si="66"/>
        <v>0.18002302412915522</v>
      </c>
      <c r="EI16" s="4">
        <f t="shared" si="67"/>
        <v>1.7207463382064438E-2</v>
      </c>
      <c r="EJ16" s="4">
        <f t="shared" si="68"/>
        <v>3.7292193929140674E-3</v>
      </c>
      <c r="EK16" s="4">
        <f t="shared" si="69"/>
        <v>5.6546992074559398E-2</v>
      </c>
      <c r="EL16" s="4">
        <f t="shared" si="70"/>
        <v>4.140915878054309E-2</v>
      </c>
      <c r="EM16" s="4">
        <f t="shared" si="71"/>
        <v>2.712884893577162E-2</v>
      </c>
      <c r="EN16" s="4">
        <f t="shared" si="72"/>
        <v>0</v>
      </c>
      <c r="EO16" s="4">
        <f t="shared" si="104"/>
        <v>0.1460216825658526</v>
      </c>
      <c r="ER16" s="4">
        <f t="shared" si="73"/>
        <v>8.3311002554920591E-2</v>
      </c>
      <c r="ES16" s="4">
        <f t="shared" si="74"/>
        <v>0.24496535556167714</v>
      </c>
      <c r="ET16" s="4">
        <f t="shared" si="75"/>
        <v>0.30643477894148508</v>
      </c>
      <c r="EU16" s="4">
        <f t="shared" si="76"/>
        <v>7.8088248465842072E-2</v>
      </c>
      <c r="EV16" s="4">
        <f t="shared" si="77"/>
        <v>5.8145555747474015E-2</v>
      </c>
      <c r="EW16" s="4">
        <f t="shared" si="78"/>
        <v>2.2231323491968956E-2</v>
      </c>
      <c r="EX16" s="4">
        <f t="shared" si="79"/>
        <v>4.8179955903791235E-3</v>
      </c>
      <c r="EY16" s="4">
        <f t="shared" si="80"/>
        <v>9.1320437925327888E-2</v>
      </c>
      <c r="EZ16" s="4">
        <f t="shared" si="81"/>
        <v>6.6873628025564541E-2</v>
      </c>
      <c r="FA16" s="4">
        <f t="shared" si="82"/>
        <v>4.3811673695360459E-2</v>
      </c>
      <c r="FB16" s="4">
        <f t="shared" si="83"/>
        <v>0</v>
      </c>
      <c r="FC16" s="4">
        <f t="shared" si="105"/>
        <v>0.22905505872860096</v>
      </c>
      <c r="FF16" s="4">
        <f t="shared" si="106"/>
        <v>5.042639338161721E-2</v>
      </c>
      <c r="FG16" s="4">
        <f t="shared" si="84"/>
        <v>0.19769648674799634</v>
      </c>
      <c r="FH16" s="4">
        <f t="shared" si="84"/>
        <v>0.30913085176486027</v>
      </c>
      <c r="FI16" s="4">
        <f t="shared" si="84"/>
        <v>5.2516856048904582E-2</v>
      </c>
      <c r="FJ16" s="4">
        <f t="shared" si="84"/>
        <v>2.9328565831605761E-2</v>
      </c>
      <c r="FK16" s="4">
        <f t="shared" si="84"/>
        <v>5.6067297506762611E-3</v>
      </c>
      <c r="FL16" s="4">
        <f t="shared" si="84"/>
        <v>7.2905778798902808E-3</v>
      </c>
      <c r="FM16" s="4">
        <f t="shared" si="84"/>
        <v>7.3699114328761708E-2</v>
      </c>
      <c r="FN16" s="4">
        <f t="shared" si="84"/>
        <v>5.3969596175887681E-2</v>
      </c>
      <c r="FO16" s="4">
        <f t="shared" si="84"/>
        <v>3.5357709861717997E-2</v>
      </c>
      <c r="FP16" s="4">
        <f t="shared" si="107"/>
        <v>0.18497711822808191</v>
      </c>
      <c r="FQ16" s="4">
        <f t="shared" si="108"/>
        <v>0.17592372799693393</v>
      </c>
    </row>
    <row r="17" spans="1:173">
      <c r="A17" s="72"/>
      <c r="B17" s="15" t="s">
        <v>41</v>
      </c>
      <c r="C17" s="10">
        <f>C14*1.5</f>
        <v>1.2000000000000002</v>
      </c>
      <c r="D17" s="10">
        <f>D14*4</f>
        <v>3.2</v>
      </c>
      <c r="E17" s="10">
        <f>E14</f>
        <v>1</v>
      </c>
      <c r="F17" s="10">
        <f>2*F14</f>
        <v>2</v>
      </c>
      <c r="G17" s="42">
        <f>G14/2</f>
        <v>0.25</v>
      </c>
      <c r="H17" s="42">
        <f>H13/2</f>
        <v>0.5</v>
      </c>
      <c r="I17" s="10">
        <f>I13*1.5</f>
        <v>1.5</v>
      </c>
      <c r="J17" s="32">
        <f>J13*2</f>
        <v>1.2</v>
      </c>
      <c r="K17" s="42">
        <f>K13*2</f>
        <v>1.4</v>
      </c>
      <c r="L17" s="42">
        <f>L13*2</f>
        <v>1.2</v>
      </c>
      <c r="M17" s="10">
        <v>60</v>
      </c>
      <c r="P17" s="17" t="str">
        <f t="shared" si="5"/>
        <v>BB&amp;T CORPORATION</v>
      </c>
      <c r="Q17" s="3" t="b">
        <f t="shared" si="86"/>
        <v>1</v>
      </c>
      <c r="R17" s="3" t="b">
        <f t="shared" si="6"/>
        <v>1</v>
      </c>
      <c r="S17" s="3" t="b">
        <f t="shared" si="7"/>
        <v>1</v>
      </c>
      <c r="T17" s="3" t="b">
        <f t="shared" si="8"/>
        <v>1</v>
      </c>
      <c r="V17" s="3" t="str">
        <f t="shared" si="87"/>
        <v>BB&amp;T CORPORATION</v>
      </c>
      <c r="W17" s="58">
        <f t="shared" si="9"/>
        <v>45.356779281320613</v>
      </c>
      <c r="X17" s="58">
        <f t="shared" si="10"/>
        <v>636.49254571373206</v>
      </c>
      <c r="Y17" s="59">
        <f t="shared" si="11"/>
        <v>2000</v>
      </c>
      <c r="Z17" s="58">
        <f t="shared" si="12"/>
        <v>114.4274165292869</v>
      </c>
      <c r="AA17" s="58">
        <f t="shared" si="13"/>
        <v>537.69559074836934</v>
      </c>
      <c r="AB17" s="59">
        <f t="shared" si="14"/>
        <v>1600</v>
      </c>
      <c r="AD17" s="58">
        <f t="shared" si="15"/>
        <v>90.713558562641225</v>
      </c>
      <c r="AE17" s="58">
        <f t="shared" si="16"/>
        <v>222.98509142746411</v>
      </c>
      <c r="AF17" s="59">
        <f t="shared" si="17"/>
        <v>600</v>
      </c>
      <c r="AG17" s="62">
        <f t="shared" si="18"/>
        <v>228.8548330585738</v>
      </c>
      <c r="AH17" s="58">
        <f t="shared" si="19"/>
        <v>235.39118149673865</v>
      </c>
      <c r="AI17" s="63">
        <f t="shared" si="20"/>
        <v>350</v>
      </c>
      <c r="AK17" s="58">
        <f t="shared" si="21"/>
        <v>52.597580077459249</v>
      </c>
      <c r="AL17" s="58">
        <f>SUMPRODUCT(BW17:CF17,C$23:L$23)+ M$23</f>
        <v>193.27104840711266</v>
      </c>
      <c r="AM17" s="59">
        <f t="shared" si="22"/>
        <v>600</v>
      </c>
      <c r="AN17" s="62">
        <f t="shared" si="23"/>
        <v>127.77175228358205</v>
      </c>
      <c r="AO17" s="58">
        <f t="shared" si="24"/>
        <v>156.14292069487058</v>
      </c>
      <c r="AP17" s="63">
        <f t="shared" si="25"/>
        <v>350</v>
      </c>
      <c r="AQ17" s="6"/>
      <c r="AR17" s="58">
        <f>SUMPRODUCT(BW17:CF17,C$31:L$31) + M$31</f>
        <v>99.760780377985824</v>
      </c>
      <c r="AS17" s="58">
        <f t="shared" si="26"/>
        <v>219.06264196720116</v>
      </c>
      <c r="AT17" s="59">
        <f>SUMPRODUCT(BW17:CF17,C$33:L$33) + M$33</f>
        <v>600</v>
      </c>
      <c r="AU17" s="62">
        <f>SUMPRODUCT(BW17:CF17,C$34:L$34) + M$34</f>
        <v>211.28953821011081</v>
      </c>
      <c r="AV17" s="58">
        <f t="shared" si="27"/>
        <v>211.31182146746761</v>
      </c>
      <c r="AW17" s="63">
        <f>SUMPRODUCT(BW17:CF17,C$36:L$36)+ M$36</f>
        <v>350</v>
      </c>
      <c r="AY17" s="5" t="str">
        <f t="shared" si="88"/>
        <v>BB&amp;T CORPORATION</v>
      </c>
      <c r="AZ17" s="6">
        <f t="shared" si="89"/>
        <v>5.221934690500758</v>
      </c>
      <c r="BA17" s="3">
        <f t="shared" si="90"/>
        <v>18</v>
      </c>
      <c r="BB17" s="6">
        <f t="shared" si="91"/>
        <v>11.44274165292869</v>
      </c>
      <c r="BC17" s="3">
        <f t="shared" si="92"/>
        <v>16</v>
      </c>
      <c r="BD17" s="6">
        <f t="shared" si="93"/>
        <v>12.777175228358205</v>
      </c>
      <c r="BE17" s="3">
        <f t="shared" si="94"/>
        <v>16</v>
      </c>
      <c r="BG17" s="5" t="str">
        <f t="shared" si="95"/>
        <v>BB&amp;T CORPORATION</v>
      </c>
      <c r="BH17" s="30">
        <f t="shared" si="28"/>
        <v>234.32127199999999</v>
      </c>
      <c r="BI17" s="30">
        <f t="shared" si="29"/>
        <v>24.822121666666664</v>
      </c>
      <c r="BJ17" s="30">
        <f t="shared" si="30"/>
        <v>258.15429533333332</v>
      </c>
      <c r="BK17" s="30">
        <f t="shared" si="31"/>
        <v>24.713395999999999</v>
      </c>
      <c r="BL17" s="30">
        <f t="shared" si="32"/>
        <v>0.91900000000000004</v>
      </c>
      <c r="BM17" s="4">
        <f t="shared" si="33"/>
        <v>9.5407115000000001E-3</v>
      </c>
      <c r="BN17" s="1">
        <f t="shared" si="33"/>
        <v>2.0030439000000002</v>
      </c>
      <c r="BO17" s="4">
        <f t="shared" si="33"/>
        <v>0.34825467999999998</v>
      </c>
      <c r="BP17" s="1">
        <f t="shared" si="33"/>
        <v>73.115027999999995</v>
      </c>
      <c r="BQ17" s="4">
        <f t="shared" si="33"/>
        <v>2.4341892999999999</v>
      </c>
      <c r="BR17" s="4"/>
      <c r="BS17" s="4"/>
      <c r="BT17" s="4"/>
      <c r="BU17" s="3" t="str">
        <f t="shared" si="34"/>
        <v>BB&amp;T CORPORATION</v>
      </c>
      <c r="BW17" s="4">
        <f t="shared" si="96"/>
        <v>12.63743738069906</v>
      </c>
      <c r="BX17" s="4">
        <f t="shared" si="35"/>
        <v>6.7361306216946062</v>
      </c>
      <c r="BY17" s="4">
        <f t="shared" si="36"/>
        <v>1.7801123145528874</v>
      </c>
      <c r="BZ17" s="4">
        <f t="shared" si="37"/>
        <v>4.6263802279496238</v>
      </c>
      <c r="CA17" s="4">
        <f t="shared" si="38"/>
        <v>0.32961290760760742</v>
      </c>
      <c r="CB17" s="4">
        <f t="shared" si="39"/>
        <v>0.95407115000000009</v>
      </c>
      <c r="CC17" s="4">
        <f t="shared" si="39"/>
        <v>0.44260168430377461</v>
      </c>
      <c r="CD17" s="4">
        <f t="shared" si="39"/>
        <v>34.825468000000001</v>
      </c>
      <c r="CE17" s="4">
        <f t="shared" si="39"/>
        <v>18.716656965476666</v>
      </c>
      <c r="CF17" s="4">
        <f t="shared" si="39"/>
        <v>48.683785999999998</v>
      </c>
      <c r="CJ17" s="3" t="str">
        <f t="shared" si="2"/>
        <v>BB&amp;T CORPORATION</v>
      </c>
      <c r="CL17" s="4">
        <f t="shared" si="97"/>
        <v>6.9655725014758516E-2</v>
      </c>
      <c r="CM17" s="4">
        <f t="shared" si="40"/>
        <v>3.7128576634126019E-2</v>
      </c>
      <c r="CN17" s="4">
        <f t="shared" si="41"/>
        <v>9.8117213278743273E-3</v>
      </c>
      <c r="CO17" s="4">
        <f t="shared" si="42"/>
        <v>2.5499937943427326E-2</v>
      </c>
      <c r="CP17" s="4">
        <f t="shared" si="43"/>
        <v>1.8167786206953669E-3</v>
      </c>
      <c r="CQ17" s="4">
        <f t="shared" si="44"/>
        <v>5.2587020348296501E-3</v>
      </c>
      <c r="CR17" s="4">
        <f t="shared" si="45"/>
        <v>2.4395563977249388E-3</v>
      </c>
      <c r="CS17" s="4">
        <f t="shared" si="46"/>
        <v>0.11517176225410118</v>
      </c>
      <c r="CT17" s="4">
        <f t="shared" si="47"/>
        <v>7.2214452191214945E-2</v>
      </c>
      <c r="CU17" s="4">
        <f t="shared" si="48"/>
        <v>0.1610027875812477</v>
      </c>
      <c r="CV17" s="4">
        <f t="shared" si="49"/>
        <v>0</v>
      </c>
      <c r="CW17" s="4">
        <f t="shared" si="98"/>
        <v>0.35608726045911843</v>
      </c>
      <c r="CZ17" s="4">
        <f t="shared" si="50"/>
        <v>0.11044064232162924</v>
      </c>
      <c r="DA17" s="4">
        <f t="shared" si="51"/>
        <v>0.1177363052668508</v>
      </c>
      <c r="DB17" s="4">
        <f t="shared" si="52"/>
        <v>7.7783470454271773E-3</v>
      </c>
      <c r="DC17" s="4">
        <f t="shared" si="53"/>
        <v>6.064604578526249E-2</v>
      </c>
      <c r="DD17" s="4">
        <f t="shared" si="54"/>
        <v>7.2013534344552224E-4</v>
      </c>
      <c r="DE17" s="4">
        <f t="shared" si="55"/>
        <v>8.3377845881525449E-3</v>
      </c>
      <c r="DF17" s="4">
        <f t="shared" si="56"/>
        <v>3.8679688638298829E-3</v>
      </c>
      <c r="DG17" s="4">
        <f t="shared" si="57"/>
        <v>0.22825911649691924</v>
      </c>
      <c r="DH17" s="4">
        <f t="shared" si="58"/>
        <v>0.14312194875605258</v>
      </c>
      <c r="DI17" s="4">
        <f t="shared" si="59"/>
        <v>0.3190917055324306</v>
      </c>
      <c r="DJ17" s="4">
        <f t="shared" si="60"/>
        <v>0</v>
      </c>
      <c r="DK17" s="4">
        <f t="shared" si="99"/>
        <v>0.70267852423738486</v>
      </c>
      <c r="DN17" s="4">
        <f t="shared" si="100"/>
        <v>6.4424354219272159E-2</v>
      </c>
      <c r="DO17" s="4">
        <f t="shared" si="61"/>
        <v>9.1573600388769855E-2</v>
      </c>
      <c r="DP17" s="4">
        <f t="shared" si="61"/>
        <v>7.5623577027568081E-3</v>
      </c>
      <c r="DQ17" s="4">
        <f t="shared" si="61"/>
        <v>3.9308016541084588E-2</v>
      </c>
      <c r="DR17" s="4">
        <f t="shared" si="61"/>
        <v>3.5006930326760585E-4</v>
      </c>
      <c r="DS17" s="4">
        <f t="shared" si="61"/>
        <v>2.0265651923184274E-3</v>
      </c>
      <c r="DT17" s="4">
        <f t="shared" si="61"/>
        <v>2.8204222530097641E-3</v>
      </c>
      <c r="DU17" s="4">
        <f t="shared" si="61"/>
        <v>0.17753664913984471</v>
      </c>
      <c r="DV17" s="4">
        <f t="shared" si="61"/>
        <v>0.11131818781422947</v>
      </c>
      <c r="DW17" s="4">
        <f t="shared" si="61"/>
        <v>0.24818492701609307</v>
      </c>
      <c r="DX17" s="4">
        <f t="shared" si="101"/>
        <v>0.2548948504293535</v>
      </c>
      <c r="DY17" s="4">
        <f t="shared" si="102"/>
        <v>0.54188675141549547</v>
      </c>
      <c r="DZ17" s="4"/>
      <c r="EA17" s="4"/>
      <c r="EB17" s="3" t="str">
        <f t="shared" si="103"/>
        <v>BB&amp;T CORPORATION</v>
      </c>
      <c r="ED17" s="4">
        <f t="shared" si="62"/>
        <v>0.24026651724448533</v>
      </c>
      <c r="EE17" s="4">
        <f t="shared" si="63"/>
        <v>6.4034605886567994E-2</v>
      </c>
      <c r="EF17" s="4">
        <f t="shared" si="64"/>
        <v>3.3843996471536464E-2</v>
      </c>
      <c r="EG17" s="4">
        <f t="shared" si="65"/>
        <v>4.3979021669214247E-2</v>
      </c>
      <c r="EH17" s="4">
        <f t="shared" si="66"/>
        <v>6.2666933939202916E-3</v>
      </c>
      <c r="EI17" s="4">
        <f t="shared" si="67"/>
        <v>9.0695346496451109E-3</v>
      </c>
      <c r="EJ17" s="4">
        <f t="shared" si="68"/>
        <v>1.682973565141078E-3</v>
      </c>
      <c r="EK17" s="4">
        <f t="shared" si="69"/>
        <v>0.19863348056344035</v>
      </c>
      <c r="EL17" s="4">
        <f t="shared" si="70"/>
        <v>0.12454622300625952</v>
      </c>
      <c r="EM17" s="4">
        <f t="shared" si="71"/>
        <v>0.27767695354978977</v>
      </c>
      <c r="EN17" s="4">
        <f t="shared" si="72"/>
        <v>0</v>
      </c>
      <c r="EO17" s="4">
        <f t="shared" si="104"/>
        <v>0.61160916533427589</v>
      </c>
      <c r="ER17" s="4">
        <f t="shared" si="73"/>
        <v>0.19781269576159519</v>
      </c>
      <c r="ES17" s="4">
        <f t="shared" si="74"/>
        <v>0.10544006012759616</v>
      </c>
      <c r="ET17" s="4">
        <f t="shared" si="75"/>
        <v>1.3931970742657037E-2</v>
      </c>
      <c r="EU17" s="4">
        <f t="shared" si="76"/>
        <v>5.4312242087143477E-2</v>
      </c>
      <c r="EV17" s="4">
        <f t="shared" si="77"/>
        <v>1.2898504627065399E-3</v>
      </c>
      <c r="EW17" s="4">
        <f t="shared" si="78"/>
        <v>7.466995896577313E-3</v>
      </c>
      <c r="EX17" s="4">
        <f t="shared" si="79"/>
        <v>1.3856010468462411E-3</v>
      </c>
      <c r="EY17" s="4">
        <f t="shared" si="80"/>
        <v>0.20441999528996174</v>
      </c>
      <c r="EZ17" s="4">
        <f t="shared" si="81"/>
        <v>0.12817445602877942</v>
      </c>
      <c r="FA17" s="4">
        <f t="shared" si="82"/>
        <v>0.28576613255613692</v>
      </c>
      <c r="FB17" s="4">
        <f t="shared" si="83"/>
        <v>0</v>
      </c>
      <c r="FC17" s="4">
        <f t="shared" si="105"/>
        <v>0.62721318081830169</v>
      </c>
      <c r="FF17" s="4">
        <f t="shared" si="106"/>
        <v>9.7122077577078747E-2</v>
      </c>
      <c r="FG17" s="4">
        <f t="shared" si="84"/>
        <v>6.9025281112635353E-2</v>
      </c>
      <c r="FH17" s="4">
        <f t="shared" si="84"/>
        <v>1.1400531683607515E-2</v>
      </c>
      <c r="FI17" s="4">
        <f t="shared" si="84"/>
        <v>2.9629138531296884E-2</v>
      </c>
      <c r="FJ17" s="4">
        <f t="shared" si="84"/>
        <v>5.2774231796862288E-4</v>
      </c>
      <c r="FK17" s="4">
        <f t="shared" si="84"/>
        <v>1.5275606888774914E-3</v>
      </c>
      <c r="FL17" s="4">
        <f t="shared" si="84"/>
        <v>1.7007560086647509E-3</v>
      </c>
      <c r="FM17" s="4">
        <f t="shared" si="84"/>
        <v>0.13382150600879866</v>
      </c>
      <c r="FN17" s="4">
        <f t="shared" si="84"/>
        <v>8.3908126077880299E-2</v>
      </c>
      <c r="FO17" s="4">
        <f t="shared" si="84"/>
        <v>0.18707394142499589</v>
      </c>
      <c r="FP17" s="4">
        <f t="shared" si="107"/>
        <v>0.38426333856819578</v>
      </c>
      <c r="FQ17" s="4">
        <f t="shared" si="108"/>
        <v>0.4080318902092171</v>
      </c>
    </row>
    <row r="18" spans="1:173">
      <c r="A18" s="72"/>
      <c r="B18" s="16" t="s">
        <v>42</v>
      </c>
      <c r="C18" s="38">
        <v>0</v>
      </c>
      <c r="D18" s="38">
        <v>0</v>
      </c>
      <c r="E18" s="38">
        <v>0</v>
      </c>
      <c r="F18" s="38">
        <v>0</v>
      </c>
      <c r="G18" s="39">
        <v>0</v>
      </c>
      <c r="H18" s="38">
        <v>0</v>
      </c>
      <c r="I18" s="38">
        <v>0</v>
      </c>
      <c r="J18" s="33">
        <v>0</v>
      </c>
      <c r="K18" s="38">
        <v>0</v>
      </c>
      <c r="L18" s="38">
        <v>0</v>
      </c>
      <c r="M18" s="9">
        <v>350</v>
      </c>
      <c r="P18" s="17" t="str">
        <f t="shared" si="5"/>
        <v>SUNTRUST BANKS, INC.</v>
      </c>
      <c r="Q18" s="3" t="b">
        <f t="shared" si="86"/>
        <v>1</v>
      </c>
      <c r="R18" s="3" t="b">
        <f t="shared" si="6"/>
        <v>1</v>
      </c>
      <c r="S18" s="3" t="b">
        <f t="shared" si="7"/>
        <v>1</v>
      </c>
      <c r="T18" s="3" t="b">
        <f t="shared" si="8"/>
        <v>1</v>
      </c>
      <c r="V18" s="3" t="str">
        <f t="shared" si="87"/>
        <v>SUNTRUST BANKS, INC.</v>
      </c>
      <c r="W18" s="58">
        <f t="shared" si="9"/>
        <v>44.272690758017177</v>
      </c>
      <c r="X18" s="58">
        <f t="shared" si="10"/>
        <v>634.6280236544028</v>
      </c>
      <c r="Y18" s="59">
        <f t="shared" si="11"/>
        <v>2000</v>
      </c>
      <c r="Z18" s="58">
        <f t="shared" si="12"/>
        <v>108.28024688621292</v>
      </c>
      <c r="AA18" s="58">
        <f t="shared" si="13"/>
        <v>531.18335058027151</v>
      </c>
      <c r="AB18" s="59">
        <f t="shared" si="14"/>
        <v>1600</v>
      </c>
      <c r="AD18" s="58">
        <f t="shared" si="15"/>
        <v>88.545381516034354</v>
      </c>
      <c r="AE18" s="58">
        <f t="shared" si="16"/>
        <v>219.25604730880553</v>
      </c>
      <c r="AF18" s="59">
        <f t="shared" si="17"/>
        <v>600</v>
      </c>
      <c r="AG18" s="62">
        <f t="shared" si="18"/>
        <v>216.56049377242584</v>
      </c>
      <c r="AH18" s="58">
        <f t="shared" si="19"/>
        <v>222.36670116054304</v>
      </c>
      <c r="AI18" s="63">
        <f t="shared" si="20"/>
        <v>350</v>
      </c>
      <c r="AK18" s="58">
        <f t="shared" si="21"/>
        <v>51.699423818931066</v>
      </c>
      <c r="AL18" s="58">
        <f>SUMPRODUCT(BW18:CF18,C$23:L$23) + M$23</f>
        <v>191.81791201845851</v>
      </c>
      <c r="AM18" s="59">
        <f t="shared" si="22"/>
        <v>600</v>
      </c>
      <c r="AN18" s="62">
        <f t="shared" si="23"/>
        <v>121.34370707528683</v>
      </c>
      <c r="AO18" s="58">
        <f t="shared" si="24"/>
        <v>149.83938197436387</v>
      </c>
      <c r="AP18" s="63">
        <f t="shared" si="25"/>
        <v>350</v>
      </c>
      <c r="AQ18" s="6"/>
      <c r="AR18" s="58">
        <f>SUMPRODUCT(BW18:CF18,C$31:L$31)+ M$31</f>
        <v>99.139043592480107</v>
      </c>
      <c r="AS18" s="58">
        <f t="shared" si="26"/>
        <v>218.6322244739485</v>
      </c>
      <c r="AT18" s="59">
        <f>SUMPRODUCT(BW18:CF18,C$33:L$33)+ M$33</f>
        <v>600</v>
      </c>
      <c r="AU18" s="62">
        <f>SUMPRODUCT(BW18:CF18,C$34:L$34)+ M$34</f>
        <v>209.97272334759663</v>
      </c>
      <c r="AV18" s="58">
        <f t="shared" si="27"/>
        <v>210.36880433055518</v>
      </c>
      <c r="AW18" s="63">
        <f>SUMPRODUCT(BW18:CF18,C$36:L$36) + M$36</f>
        <v>350</v>
      </c>
      <c r="AY18" s="5" t="str">
        <f t="shared" si="88"/>
        <v>SUNTRUST BANKS, INC.</v>
      </c>
      <c r="AZ18" s="6">
        <f t="shared" si="89"/>
        <v>5.0763908616983056</v>
      </c>
      <c r="BA18" s="3">
        <f t="shared" si="90"/>
        <v>19</v>
      </c>
      <c r="BB18" s="6">
        <f t="shared" si="91"/>
        <v>10.828024688621293</v>
      </c>
      <c r="BC18" s="3">
        <f t="shared" si="92"/>
        <v>17</v>
      </c>
      <c r="BD18" s="6">
        <f t="shared" si="93"/>
        <v>12.134370707528683</v>
      </c>
      <c r="BE18" s="3">
        <f t="shared" si="94"/>
        <v>18</v>
      </c>
      <c r="BG18" s="5" t="str">
        <f t="shared" si="95"/>
        <v>SUNTRUST BANKS, INC.</v>
      </c>
      <c r="BH18" s="30">
        <f t="shared" si="28"/>
        <v>232.860917</v>
      </c>
      <c r="BI18" s="30">
        <f t="shared" si="29"/>
        <v>16.014019666666666</v>
      </c>
      <c r="BJ18" s="30">
        <f t="shared" si="30"/>
        <v>258.73724733333336</v>
      </c>
      <c r="BK18" s="30">
        <f t="shared" si="31"/>
        <v>71.577715666666663</v>
      </c>
      <c r="BL18" s="30">
        <f t="shared" si="32"/>
        <v>1.9404680000000001</v>
      </c>
      <c r="BM18" s="4">
        <f t="shared" si="33"/>
        <v>3.7018463000000001E-2</v>
      </c>
      <c r="BN18" s="1">
        <f t="shared" si="33"/>
        <v>7.0701232000000003</v>
      </c>
      <c r="BO18" s="4">
        <f t="shared" si="33"/>
        <v>0.32967329000000001</v>
      </c>
      <c r="BP18" s="1">
        <f t="shared" si="33"/>
        <v>62.964005</v>
      </c>
      <c r="BQ18" s="4">
        <f t="shared" si="33"/>
        <v>2.2363553</v>
      </c>
      <c r="BR18" s="4"/>
      <c r="BS18" s="4"/>
      <c r="BT18" s="4"/>
      <c r="BU18" s="3" t="str">
        <f t="shared" si="34"/>
        <v>SUNTRUST BANKS, INC.</v>
      </c>
      <c r="BW18" s="4">
        <f t="shared" si="96"/>
        <v>12.55867737436856</v>
      </c>
      <c r="BX18" s="4">
        <f t="shared" si="35"/>
        <v>4.5089351782726572</v>
      </c>
      <c r="BY18" s="4">
        <f t="shared" si="36"/>
        <v>2.5363863141961174</v>
      </c>
      <c r="BZ18" s="4">
        <f t="shared" si="37"/>
        <v>5.0822050741130989</v>
      </c>
      <c r="CA18" s="4">
        <f t="shared" si="38"/>
        <v>0.69575036754109254</v>
      </c>
      <c r="CB18" s="4">
        <f t="shared" si="39"/>
        <v>3.7018463000000006</v>
      </c>
      <c r="CC18" s="4">
        <f t="shared" si="39"/>
        <v>1.5622465571299722</v>
      </c>
      <c r="CD18" s="4">
        <f t="shared" si="39"/>
        <v>32.967328999999999</v>
      </c>
      <c r="CE18" s="4">
        <f t="shared" si="39"/>
        <v>16.118104786304091</v>
      </c>
      <c r="CF18" s="4">
        <f t="shared" si="39"/>
        <v>44.727106000000006</v>
      </c>
      <c r="CJ18" s="3" t="str">
        <f t="shared" si="2"/>
        <v>SUNTRUST BANKS, INC.</v>
      </c>
      <c r="CL18" s="4">
        <f t="shared" si="97"/>
        <v>7.0916614505152686E-2</v>
      </c>
      <c r="CM18" s="4">
        <f t="shared" si="40"/>
        <v>2.5461153936392214E-2</v>
      </c>
      <c r="CN18" s="4">
        <f t="shared" si="41"/>
        <v>1.4322521800512049E-2</v>
      </c>
      <c r="CO18" s="4">
        <f t="shared" si="42"/>
        <v>2.8698306942145712E-2</v>
      </c>
      <c r="CP18" s="4">
        <f t="shared" si="43"/>
        <v>3.9287784163824606E-3</v>
      </c>
      <c r="CQ18" s="4">
        <f t="shared" si="44"/>
        <v>2.0903666778654326E-2</v>
      </c>
      <c r="CR18" s="4">
        <f t="shared" si="45"/>
        <v>8.8217280810240269E-3</v>
      </c>
      <c r="CS18" s="4">
        <f t="shared" si="46"/>
        <v>0.11169638134326655</v>
      </c>
      <c r="CT18" s="4">
        <f t="shared" si="47"/>
        <v>6.3711247030821844E-2</v>
      </c>
      <c r="CU18" s="4">
        <f t="shared" si="48"/>
        <v>0.15153960116564816</v>
      </c>
      <c r="CV18" s="4">
        <f t="shared" si="49"/>
        <v>0</v>
      </c>
      <c r="CW18" s="4">
        <f t="shared" si="98"/>
        <v>0.35667262439941494</v>
      </c>
      <c r="CZ18" s="4">
        <f t="shared" si="50"/>
        <v>0.11598308773312954</v>
      </c>
      <c r="DA18" s="4">
        <f t="shared" si="51"/>
        <v>8.3282691126681754E-2</v>
      </c>
      <c r="DB18" s="4">
        <f t="shared" si="52"/>
        <v>1.17121376573028E-2</v>
      </c>
      <c r="DC18" s="4">
        <f t="shared" si="53"/>
        <v>7.0403493069060477E-2</v>
      </c>
      <c r="DD18" s="4">
        <f t="shared" si="54"/>
        <v>1.6063649362386171E-3</v>
      </c>
      <c r="DE18" s="4">
        <f t="shared" si="55"/>
        <v>3.4187641850226963E-2</v>
      </c>
      <c r="DF18" s="4">
        <f t="shared" si="56"/>
        <v>1.4427807490794422E-2</v>
      </c>
      <c r="DG18" s="4">
        <f t="shared" si="57"/>
        <v>0.2283472513318423</v>
      </c>
      <c r="DH18" s="4">
        <f t="shared" si="58"/>
        <v>0.13024851802228229</v>
      </c>
      <c r="DI18" s="4">
        <f t="shared" si="59"/>
        <v>0.30980100678244077</v>
      </c>
      <c r="DJ18" s="4">
        <f t="shared" si="60"/>
        <v>0</v>
      </c>
      <c r="DK18" s="4">
        <f t="shared" si="99"/>
        <v>0.71701222547758681</v>
      </c>
      <c r="DN18" s="4">
        <f t="shared" si="100"/>
        <v>6.7772794984991142E-2</v>
      </c>
      <c r="DO18" s="4">
        <f t="shared" si="61"/>
        <v>6.4886480283104217E-2</v>
      </c>
      <c r="DP18" s="4">
        <f t="shared" si="61"/>
        <v>1.1406322533718354E-2</v>
      </c>
      <c r="DQ18" s="4">
        <f t="shared" si="61"/>
        <v>4.5710126989237272E-2</v>
      </c>
      <c r="DR18" s="4">
        <f t="shared" si="61"/>
        <v>7.8221060517372459E-4</v>
      </c>
      <c r="DS18" s="4">
        <f t="shared" si="61"/>
        <v>8.3237424503756138E-3</v>
      </c>
      <c r="DT18" s="4">
        <f t="shared" si="61"/>
        <v>1.0538312721575634E-2</v>
      </c>
      <c r="DU18" s="4">
        <f t="shared" si="61"/>
        <v>0.17790790884395105</v>
      </c>
      <c r="DV18" s="4">
        <f t="shared" si="61"/>
        <v>0.10147808364766865</v>
      </c>
      <c r="DW18" s="4">
        <f t="shared" si="61"/>
        <v>0.24136944479492825</v>
      </c>
      <c r="DX18" s="4">
        <f t="shared" si="101"/>
        <v>0.26982457214527611</v>
      </c>
      <c r="DY18" s="4">
        <f t="shared" si="102"/>
        <v>0.53961749245849921</v>
      </c>
      <c r="DZ18" s="4"/>
      <c r="EA18" s="4"/>
      <c r="EB18" s="3" t="str">
        <f t="shared" si="103"/>
        <v>SUNTRUST BANKS, INC.</v>
      </c>
      <c r="ED18" s="4">
        <f t="shared" si="62"/>
        <v>0.24291716322319784</v>
      </c>
      <c r="EE18" s="4">
        <f t="shared" si="63"/>
        <v>4.3607209183457042E-2</v>
      </c>
      <c r="EF18" s="4">
        <f t="shared" si="64"/>
        <v>4.9060243361307147E-2</v>
      </c>
      <c r="EG18" s="4">
        <f t="shared" si="65"/>
        <v>4.9151467257282269E-2</v>
      </c>
      <c r="EH18" s="4">
        <f t="shared" si="66"/>
        <v>1.3457603898601395E-2</v>
      </c>
      <c r="EI18" s="4">
        <f t="shared" si="67"/>
        <v>3.5801620468393643E-2</v>
      </c>
      <c r="EJ18" s="4">
        <f t="shared" si="68"/>
        <v>6.0435743446638403E-3</v>
      </c>
      <c r="EK18" s="4">
        <f t="shared" si="69"/>
        <v>0.19130191343406133</v>
      </c>
      <c r="EL18" s="4">
        <f t="shared" si="70"/>
        <v>0.10911797963095889</v>
      </c>
      <c r="EM18" s="4">
        <f t="shared" si="71"/>
        <v>0.25954122519807676</v>
      </c>
      <c r="EN18" s="4">
        <f t="shared" si="72"/>
        <v>0</v>
      </c>
      <c r="EO18" s="4">
        <f t="shared" si="104"/>
        <v>0.6018063130761544</v>
      </c>
      <c r="ER18" s="4">
        <f t="shared" si="73"/>
        <v>0.2069934680102796</v>
      </c>
      <c r="ES18" s="4">
        <f t="shared" si="74"/>
        <v>7.4316753409801803E-2</v>
      </c>
      <c r="ET18" s="4">
        <f t="shared" si="75"/>
        <v>2.0902495690381658E-2</v>
      </c>
      <c r="EU18" s="4">
        <f t="shared" si="76"/>
        <v>6.2824087007988166E-2</v>
      </c>
      <c r="EV18" s="4">
        <f t="shared" si="77"/>
        <v>2.866858052677669E-3</v>
      </c>
      <c r="EW18" s="4">
        <f t="shared" si="78"/>
        <v>3.0507113959384945E-2</v>
      </c>
      <c r="EX18" s="4">
        <f t="shared" si="79"/>
        <v>5.1498230762331591E-3</v>
      </c>
      <c r="EY18" s="4">
        <f t="shared" si="80"/>
        <v>0.20376414521981961</v>
      </c>
      <c r="EZ18" s="4">
        <f t="shared" si="81"/>
        <v>0.11622639548391053</v>
      </c>
      <c r="FA18" s="4">
        <f t="shared" si="82"/>
        <v>0.2764488600895228</v>
      </c>
      <c r="FB18" s="4">
        <f t="shared" si="83"/>
        <v>0</v>
      </c>
      <c r="FC18" s="4">
        <f t="shared" si="105"/>
        <v>0.63209633782887109</v>
      </c>
      <c r="FF18" s="4">
        <f t="shared" si="106"/>
        <v>0.10057711564654399</v>
      </c>
      <c r="FG18" s="4">
        <f t="shared" si="84"/>
        <v>4.8146863596050804E-2</v>
      </c>
      <c r="FH18" s="4">
        <f t="shared" si="84"/>
        <v>1.6927367697165685E-2</v>
      </c>
      <c r="FI18" s="4">
        <f t="shared" si="84"/>
        <v>3.3917685772239886E-2</v>
      </c>
      <c r="FJ18" s="4">
        <f t="shared" si="84"/>
        <v>1.1608269441142798E-3</v>
      </c>
      <c r="FK18" s="4">
        <f t="shared" si="84"/>
        <v>6.176357395536629E-3</v>
      </c>
      <c r="FL18" s="4">
        <f t="shared" si="84"/>
        <v>6.2556847333924198E-3</v>
      </c>
      <c r="FM18" s="4">
        <f t="shared" si="84"/>
        <v>0.13201067128923583</v>
      </c>
      <c r="FN18" s="4">
        <f t="shared" si="84"/>
        <v>7.5298450926227278E-2</v>
      </c>
      <c r="FO18" s="4">
        <f t="shared" si="84"/>
        <v>0.17910020213905739</v>
      </c>
      <c r="FP18" s="4">
        <f t="shared" si="107"/>
        <v>0.40042877386043574</v>
      </c>
      <c r="FQ18" s="4">
        <f t="shared" si="108"/>
        <v>0.39884136648344953</v>
      </c>
    </row>
    <row r="19" spans="1:173">
      <c r="B19" s="17"/>
      <c r="P19" s="17" t="str">
        <f t="shared" si="5"/>
        <v>AMERICAN EXPRESS COMPANY</v>
      </c>
      <c r="Q19" s="3" t="b">
        <f t="shared" si="86"/>
        <v>1</v>
      </c>
      <c r="R19" s="3" t="b">
        <f t="shared" si="6"/>
        <v>1</v>
      </c>
      <c r="S19" s="3" t="b">
        <f t="shared" si="7"/>
        <v>1</v>
      </c>
      <c r="T19" s="3" t="b">
        <f t="shared" si="8"/>
        <v>1</v>
      </c>
      <c r="V19" s="3" t="str">
        <f t="shared" si="87"/>
        <v>AMERICAN EXPRESS COMPANY</v>
      </c>
      <c r="W19" s="58">
        <f t="shared" si="9"/>
        <v>28.281825732163586</v>
      </c>
      <c r="X19" s="58">
        <f t="shared" si="10"/>
        <v>621.6422452204306</v>
      </c>
      <c r="Y19" s="59">
        <f t="shared" si="11"/>
        <v>2000</v>
      </c>
      <c r="Z19" s="58">
        <f t="shared" si="12"/>
        <v>71.550158802824654</v>
      </c>
      <c r="AA19" s="58">
        <f t="shared" si="13"/>
        <v>504.45101172649419</v>
      </c>
      <c r="AB19" s="59">
        <f t="shared" si="14"/>
        <v>1600</v>
      </c>
      <c r="AD19" s="58">
        <f t="shared" si="15"/>
        <v>56.563651464327172</v>
      </c>
      <c r="AE19" s="58">
        <f t="shared" si="16"/>
        <v>193.28449044086125</v>
      </c>
      <c r="AF19" s="59">
        <f t="shared" si="17"/>
        <v>600</v>
      </c>
      <c r="AG19" s="62">
        <f t="shared" si="18"/>
        <v>143.10031760564931</v>
      </c>
      <c r="AH19" s="58">
        <f t="shared" si="19"/>
        <v>168.90202345298835</v>
      </c>
      <c r="AI19" s="63">
        <f t="shared" si="20"/>
        <v>350</v>
      </c>
      <c r="AK19" s="58">
        <f t="shared" si="21"/>
        <v>36.814089914755755</v>
      </c>
      <c r="AL19" s="58">
        <f>SUMPRODUCT(BW19:CF19,C$23:L$23)+ M$23</f>
        <v>178.8124742920439</v>
      </c>
      <c r="AM19" s="59">
        <f t="shared" si="22"/>
        <v>600</v>
      </c>
      <c r="AN19" s="62">
        <f t="shared" si="23"/>
        <v>83.468975036765059</v>
      </c>
      <c r="AO19" s="58">
        <f t="shared" si="24"/>
        <v>121.44965662853937</v>
      </c>
      <c r="AP19" s="63">
        <f t="shared" si="25"/>
        <v>350</v>
      </c>
      <c r="AQ19" s="6"/>
      <c r="AR19" s="58">
        <f>SUMPRODUCT(BW19:CF19,C$31:L$31) + M$31</f>
        <v>80.642095042323234</v>
      </c>
      <c r="AS19" s="58">
        <f t="shared" si="26"/>
        <v>205.82711077731267</v>
      </c>
      <c r="AT19" s="59">
        <f>SUMPRODUCT(BW19:CF19,C$33:L$33) + M$33</f>
        <v>600</v>
      </c>
      <c r="AU19" s="62">
        <f>SUMPRODUCT(BW19:CF19,C$34:L$34) + M$34</f>
        <v>170.79688989229572</v>
      </c>
      <c r="AV19" s="58">
        <f t="shared" si="27"/>
        <v>182.31362106003735</v>
      </c>
      <c r="AW19" s="63">
        <f>SUMPRODUCT(BW19:CF19,C$36:L$36)+ M$36</f>
        <v>350</v>
      </c>
      <c r="AY19" s="5" t="str">
        <f t="shared" si="88"/>
        <v>AMERICAN EXPRESS COMPANY</v>
      </c>
      <c r="AZ19" s="6">
        <f t="shared" si="89"/>
        <v>6.2780963284430396</v>
      </c>
      <c r="BA19" s="3">
        <f t="shared" si="90"/>
        <v>16</v>
      </c>
      <c r="BB19" s="6">
        <f t="shared" si="91"/>
        <v>7.1550158802824653</v>
      </c>
      <c r="BC19" s="3">
        <f t="shared" si="92"/>
        <v>32</v>
      </c>
      <c r="BD19" s="6">
        <f t="shared" si="93"/>
        <v>8.3468975036765052</v>
      </c>
      <c r="BE19" s="3">
        <f t="shared" si="94"/>
        <v>30</v>
      </c>
      <c r="BG19" s="5" t="str">
        <f t="shared" si="95"/>
        <v>AMERICAN EXPRESS COMPANY</v>
      </c>
      <c r="BH19" s="30">
        <f t="shared" si="28"/>
        <v>189.41470000000001</v>
      </c>
      <c r="BI19" s="30">
        <f t="shared" si="29"/>
        <v>48.927999999999997</v>
      </c>
      <c r="BJ19" s="30">
        <f t="shared" si="30"/>
        <v>50.381</v>
      </c>
      <c r="BK19" s="30">
        <f t="shared" si="31"/>
        <v>15.947666666666668</v>
      </c>
      <c r="BL19" s="30">
        <f t="shared" si="32"/>
        <v>19.032499999999999</v>
      </c>
      <c r="BM19" s="4">
        <f t="shared" si="33"/>
        <v>1.2471149E-3</v>
      </c>
      <c r="BN19" s="1">
        <f t="shared" si="33"/>
        <v>0.20100001000000001</v>
      </c>
      <c r="BO19" s="4">
        <f t="shared" si="33"/>
        <v>0.12612593</v>
      </c>
      <c r="BP19" s="1">
        <f t="shared" si="33"/>
        <v>20.327969</v>
      </c>
      <c r="BQ19" s="4">
        <f t="shared" si="33"/>
        <v>1.1494892000000001</v>
      </c>
      <c r="BR19" s="4"/>
      <c r="BS19" s="4"/>
      <c r="BT19" s="4"/>
      <c r="BU19" s="3" t="str">
        <f t="shared" si="34"/>
        <v>AMERICAN EXPRESS COMPANY</v>
      </c>
      <c r="BW19" s="4">
        <f t="shared" si="96"/>
        <v>10.215531820064115</v>
      </c>
      <c r="BX19" s="4">
        <f t="shared" si="35"/>
        <v>13.463111759762038</v>
      </c>
      <c r="BY19" s="4">
        <f t="shared" si="36"/>
        <v>4.4086086802022667E-2</v>
      </c>
      <c r="BZ19" s="4">
        <f t="shared" si="37"/>
        <v>0.83619319179644902</v>
      </c>
      <c r="CA19" s="4">
        <f t="shared" si="38"/>
        <v>6.8315587837905758</v>
      </c>
      <c r="CB19" s="4">
        <f t="shared" si="39"/>
        <v>0.12471148999999999</v>
      </c>
      <c r="CC19" s="4">
        <f t="shared" si="39"/>
        <v>4.4413875787283306E-2</v>
      </c>
      <c r="CD19" s="4">
        <f t="shared" si="39"/>
        <v>12.612593</v>
      </c>
      <c r="CE19" s="4">
        <f t="shared" si="39"/>
        <v>5.2037403661781241</v>
      </c>
      <c r="CF19" s="4">
        <f t="shared" si="39"/>
        <v>22.989784000000004</v>
      </c>
      <c r="CJ19" s="3" t="str">
        <f t="shared" si="2"/>
        <v>AMERICAN EXPRESS COMPANY</v>
      </c>
      <c r="CL19" s="4">
        <f t="shared" si="97"/>
        <v>9.0301205417287408E-2</v>
      </c>
      <c r="CM19" s="4">
        <f t="shared" si="40"/>
        <v>0.11900850998147439</v>
      </c>
      <c r="CN19" s="4">
        <f t="shared" si="41"/>
        <v>3.8970333120932183E-4</v>
      </c>
      <c r="CO19" s="4">
        <f t="shared" si="42"/>
        <v>7.3916125475368974E-3</v>
      </c>
      <c r="CP19" s="4">
        <f t="shared" si="43"/>
        <v>6.038824056557783E-2</v>
      </c>
      <c r="CQ19" s="4">
        <f t="shared" si="44"/>
        <v>1.1023995690823763E-3</v>
      </c>
      <c r="CR19" s="4">
        <f t="shared" si="45"/>
        <v>3.9260085441348913E-4</v>
      </c>
      <c r="CS19" s="4">
        <f t="shared" si="46"/>
        <v>6.6894159094136693E-2</v>
      </c>
      <c r="CT19" s="4">
        <f t="shared" si="47"/>
        <v>3.2199284894310308E-2</v>
      </c>
      <c r="CU19" s="4">
        <f t="shared" si="48"/>
        <v>0.12193228374497127</v>
      </c>
      <c r="CV19" s="4">
        <f t="shared" si="49"/>
        <v>0</v>
      </c>
      <c r="CW19" s="4">
        <f t="shared" si="98"/>
        <v>0.22252072815691415</v>
      </c>
      <c r="CZ19" s="4">
        <f t="shared" si="50"/>
        <v>0.14277441155952858</v>
      </c>
      <c r="DA19" s="4">
        <f t="shared" si="51"/>
        <v>0.37632653749555456</v>
      </c>
      <c r="DB19" s="4">
        <f t="shared" si="52"/>
        <v>3.0807818975995226E-4</v>
      </c>
      <c r="DC19" s="4">
        <f t="shared" si="53"/>
        <v>1.7530216685489125E-2</v>
      </c>
      <c r="DD19" s="4">
        <f t="shared" si="54"/>
        <v>2.3869823974174323E-2</v>
      </c>
      <c r="DE19" s="4">
        <f t="shared" si="55"/>
        <v>1.7429938952850603E-3</v>
      </c>
      <c r="DF19" s="4">
        <f t="shared" si="56"/>
        <v>6.207376270076138E-4</v>
      </c>
      <c r="DG19" s="4">
        <f t="shared" si="57"/>
        <v>0.1322071803651477</v>
      </c>
      <c r="DH19" s="4">
        <f t="shared" si="58"/>
        <v>6.3637494264039349E-2</v>
      </c>
      <c r="DI19" s="4">
        <f t="shared" si="59"/>
        <v>0.24098252594401387</v>
      </c>
      <c r="DJ19" s="4">
        <f t="shared" si="60"/>
        <v>0</v>
      </c>
      <c r="DK19" s="4">
        <f t="shared" si="99"/>
        <v>0.43919093209549359</v>
      </c>
      <c r="DN19" s="4">
        <f t="shared" si="100"/>
        <v>7.2578397425114155E-2</v>
      </c>
      <c r="DO19" s="4">
        <f t="shared" si="61"/>
        <v>0.25507070164396117</v>
      </c>
      <c r="DP19" s="4">
        <f t="shared" si="61"/>
        <v>2.6101574096472238E-4</v>
      </c>
      <c r="DQ19" s="4">
        <f t="shared" si="61"/>
        <v>9.9015177521445431E-3</v>
      </c>
      <c r="DR19" s="4">
        <f t="shared" si="61"/>
        <v>1.0111718385795493E-2</v>
      </c>
      <c r="DS19" s="4">
        <f t="shared" si="61"/>
        <v>3.6918293650493715E-4</v>
      </c>
      <c r="DT19" s="4">
        <f t="shared" si="61"/>
        <v>3.944346688035267E-4</v>
      </c>
      <c r="DU19" s="4">
        <f t="shared" si="61"/>
        <v>8.9608823450316205E-2</v>
      </c>
      <c r="DV19" s="4">
        <f t="shared" si="61"/>
        <v>4.3132914358939713E-2</v>
      </c>
      <c r="DW19" s="4">
        <f t="shared" si="61"/>
        <v>0.16333576256816537</v>
      </c>
      <c r="DX19" s="4">
        <f t="shared" si="101"/>
        <v>0.35523553106929007</v>
      </c>
      <c r="DY19" s="4">
        <f t="shared" si="102"/>
        <v>0.29684111798272972</v>
      </c>
      <c r="DZ19" s="4"/>
      <c r="EA19" s="4"/>
      <c r="EB19" s="3" t="str">
        <f t="shared" si="103"/>
        <v>AMERICAN EXPRESS COMPANY</v>
      </c>
      <c r="ED19" s="4">
        <f t="shared" si="62"/>
        <v>0.27748972862614607</v>
      </c>
      <c r="EE19" s="4">
        <f t="shared" si="63"/>
        <v>0.18285270382802235</v>
      </c>
      <c r="EF19" s="4">
        <f t="shared" si="64"/>
        <v>1.1975329800113343E-3</v>
      </c>
      <c r="EG19" s="4">
        <f t="shared" si="65"/>
        <v>1.1356972204564639E-2</v>
      </c>
      <c r="EH19" s="4">
        <f t="shared" si="66"/>
        <v>0.18556913398129021</v>
      </c>
      <c r="EI19" s="4">
        <f t="shared" si="67"/>
        <v>1.6938010730235839E-3</v>
      </c>
      <c r="EJ19" s="4">
        <f t="shared" si="68"/>
        <v>2.4128737605696681E-4</v>
      </c>
      <c r="EK19" s="4">
        <f t="shared" si="69"/>
        <v>0.10278069914974031</v>
      </c>
      <c r="EL19" s="4">
        <f t="shared" si="70"/>
        <v>4.9473153685983949E-2</v>
      </c>
      <c r="EM19" s="4">
        <f t="shared" si="71"/>
        <v>0.18734498709516065</v>
      </c>
      <c r="EN19" s="4">
        <f t="shared" si="72"/>
        <v>0</v>
      </c>
      <c r="EO19" s="4">
        <f t="shared" si="104"/>
        <v>0.34153392837996543</v>
      </c>
      <c r="ER19" s="4">
        <f t="shared" si="73"/>
        <v>0.24477434437321277</v>
      </c>
      <c r="ES19" s="4">
        <f t="shared" si="74"/>
        <v>0.32258960299517336</v>
      </c>
      <c r="ET19" s="4">
        <f t="shared" si="75"/>
        <v>5.2817333365606019E-4</v>
      </c>
      <c r="EU19" s="4">
        <f t="shared" si="76"/>
        <v>1.5027017968559028E-2</v>
      </c>
      <c r="EV19" s="4">
        <f t="shared" si="77"/>
        <v>4.0922742736337198E-2</v>
      </c>
      <c r="EW19" s="4">
        <f t="shared" si="78"/>
        <v>1.4941059231297509E-3</v>
      </c>
      <c r="EX19" s="4">
        <f t="shared" si="79"/>
        <v>2.1284016375052218E-4</v>
      </c>
      <c r="EY19" s="4">
        <f t="shared" si="80"/>
        <v>0.1133288715457864</v>
      </c>
      <c r="EZ19" s="4">
        <f t="shared" si="81"/>
        <v>5.4550482001250247E-2</v>
      </c>
      <c r="FA19" s="4">
        <f t="shared" si="82"/>
        <v>0.20657181895914475</v>
      </c>
      <c r="FB19" s="4">
        <f t="shared" si="83"/>
        <v>0</v>
      </c>
      <c r="FC19" s="4">
        <f t="shared" si="105"/>
        <v>0.3761581185930617</v>
      </c>
      <c r="FF19" s="4">
        <f t="shared" si="106"/>
        <v>0.1009359641219133</v>
      </c>
      <c r="FG19" s="4">
        <f t="shared" si="84"/>
        <v>0.17736549788282696</v>
      </c>
      <c r="FH19" s="4">
        <f t="shared" si="84"/>
        <v>3.6299885916402753E-4</v>
      </c>
      <c r="FI19" s="4">
        <f t="shared" si="84"/>
        <v>6.8851013251852418E-3</v>
      </c>
      <c r="FJ19" s="4">
        <f t="shared" si="84"/>
        <v>1.4062532108850015E-2</v>
      </c>
      <c r="FK19" s="4">
        <f t="shared" si="84"/>
        <v>2.567143733914315E-4</v>
      </c>
      <c r="FL19" s="4">
        <f t="shared" si="84"/>
        <v>2.1941869752563727E-4</v>
      </c>
      <c r="FM19" s="4">
        <f t="shared" si="84"/>
        <v>6.2310228040790568E-2</v>
      </c>
      <c r="FN19" s="4">
        <f t="shared" si="84"/>
        <v>2.9992824660392742E-2</v>
      </c>
      <c r="FO19" s="4">
        <f t="shared" si="84"/>
        <v>0.11357685795843238</v>
      </c>
      <c r="FP19" s="4">
        <f t="shared" si="107"/>
        <v>0.49403186197152771</v>
      </c>
      <c r="FQ19" s="4">
        <f t="shared" si="108"/>
        <v>0.20635604373053276</v>
      </c>
    </row>
    <row r="20" spans="1:173">
      <c r="B20" s="17"/>
      <c r="P20" s="17" t="str">
        <f t="shared" si="5"/>
        <v>CHARLES SCHWAB CORPORATION, THE</v>
      </c>
      <c r="Q20" s="3" t="b">
        <f t="shared" si="86"/>
        <v>1</v>
      </c>
      <c r="R20" s="3" t="b">
        <f t="shared" si="6"/>
        <v>1</v>
      </c>
      <c r="S20" s="3" t="b">
        <f t="shared" si="7"/>
        <v>1</v>
      </c>
      <c r="T20" s="3" t="b">
        <f t="shared" si="8"/>
        <v>1</v>
      </c>
      <c r="V20" s="3" t="str">
        <f t="shared" si="87"/>
        <v>CHARLES SCHWAB CORPORATION, THE</v>
      </c>
      <c r="W20" s="58">
        <f t="shared" si="9"/>
        <v>29.3513667114795</v>
      </c>
      <c r="X20" s="58">
        <f t="shared" si="10"/>
        <v>624.71508973797734</v>
      </c>
      <c r="Y20" s="59">
        <f t="shared" si="11"/>
        <v>2000</v>
      </c>
      <c r="Z20" s="58">
        <f t="shared" si="12"/>
        <v>68.743114704892577</v>
      </c>
      <c r="AA20" s="58">
        <f t="shared" si="13"/>
        <v>502.57552916995326</v>
      </c>
      <c r="AB20" s="59">
        <f t="shared" si="14"/>
        <v>1600</v>
      </c>
      <c r="AD20" s="58">
        <f t="shared" si="15"/>
        <v>58.702733422959</v>
      </c>
      <c r="AE20" s="58">
        <f t="shared" si="16"/>
        <v>199.43017947595467</v>
      </c>
      <c r="AF20" s="59">
        <f t="shared" si="17"/>
        <v>600</v>
      </c>
      <c r="AG20" s="62">
        <f t="shared" si="18"/>
        <v>137.48622940978515</v>
      </c>
      <c r="AH20" s="58">
        <f t="shared" si="19"/>
        <v>165.15105833990648</v>
      </c>
      <c r="AI20" s="63">
        <f t="shared" si="20"/>
        <v>350</v>
      </c>
      <c r="AK20" s="58">
        <f t="shared" si="21"/>
        <v>39.837918040535214</v>
      </c>
      <c r="AL20" s="58">
        <f>SUMPRODUCT(BW20:CF20,C$23:L$23) + M$23</f>
        <v>184.41888177795965</v>
      </c>
      <c r="AM20" s="59">
        <f t="shared" si="22"/>
        <v>600</v>
      </c>
      <c r="AN20" s="62">
        <f t="shared" si="23"/>
        <v>83.849490282067279</v>
      </c>
      <c r="AO20" s="58">
        <f t="shared" si="24"/>
        <v>123.41577526014787</v>
      </c>
      <c r="AP20" s="63">
        <f t="shared" si="25"/>
        <v>350</v>
      </c>
      <c r="AQ20" s="6"/>
      <c r="AR20" s="58">
        <f>SUMPRODUCT(BW20:CF20,C$31:L$31)+ M$31</f>
        <v>79.864176348254958</v>
      </c>
      <c r="AS20" s="58">
        <f t="shared" si="26"/>
        <v>205.28857128268896</v>
      </c>
      <c r="AT20" s="59">
        <f>SUMPRODUCT(BW20:CF20,C$33:L$33)+ M$33</f>
        <v>600</v>
      </c>
      <c r="AU20" s="62">
        <f>SUMPRODUCT(BW20:CF20,C$34:L$34)+ M$34</f>
        <v>169.14928768818376</v>
      </c>
      <c r="AV20" s="58">
        <f t="shared" si="27"/>
        <v>181.13371554900309</v>
      </c>
      <c r="AW20" s="63">
        <f>SUMPRODUCT(BW20:CF20,C$36:L$36) + M$36</f>
        <v>350</v>
      </c>
      <c r="AY20" s="5" t="str">
        <f t="shared" si="88"/>
        <v>CHARLES SCHWAB CORPORATION, THE</v>
      </c>
      <c r="AZ20" s="6">
        <f t="shared" si="89"/>
        <v>6.7039461923416273</v>
      </c>
      <c r="BA20" s="3">
        <f t="shared" si="90"/>
        <v>15</v>
      </c>
      <c r="BB20" s="6">
        <f t="shared" si="91"/>
        <v>6.8743114704892578</v>
      </c>
      <c r="BC20" s="3">
        <f t="shared" si="92"/>
        <v>33</v>
      </c>
      <c r="BD20" s="6">
        <f t="shared" si="93"/>
        <v>8.3849490282067283</v>
      </c>
      <c r="BE20" s="3">
        <f t="shared" si="94"/>
        <v>29</v>
      </c>
      <c r="BG20" s="5" t="str">
        <f t="shared" si="95"/>
        <v>CHARLES SCHWAB CORPORATION, THE</v>
      </c>
      <c r="BH20" s="30">
        <f t="shared" si="28"/>
        <v>187.58750000000001</v>
      </c>
      <c r="BI20" s="30">
        <f t="shared" si="29"/>
        <v>21.263333333333332</v>
      </c>
      <c r="BJ20" s="30">
        <f t="shared" si="30"/>
        <v>873.98833333333334</v>
      </c>
      <c r="BK20" s="30">
        <f t="shared" si="31"/>
        <v>8.0289999999999999</v>
      </c>
      <c r="BL20" s="30">
        <f t="shared" si="32"/>
        <v>4.8860000000000001</v>
      </c>
      <c r="BM20" s="4">
        <f t="shared" si="33"/>
        <v>0</v>
      </c>
      <c r="BN20" s="1">
        <f t="shared" si="33"/>
        <v>0</v>
      </c>
      <c r="BO20" s="4">
        <f t="shared" si="33"/>
        <v>0.18198544</v>
      </c>
      <c r="BP20" s="1">
        <f t="shared" si="33"/>
        <v>33.433998000000003</v>
      </c>
      <c r="BQ20" s="4">
        <f t="shared" si="33"/>
        <v>0.68939638000000003</v>
      </c>
      <c r="BR20" s="4"/>
      <c r="BS20" s="4"/>
      <c r="BT20" s="4"/>
      <c r="BU20" s="3" t="str">
        <f t="shared" si="34"/>
        <v>CHARLES SCHWAB CORPORATION, THE</v>
      </c>
      <c r="BW20" s="4">
        <f t="shared" si="96"/>
        <v>10.116987093907056</v>
      </c>
      <c r="BX20" s="4">
        <f t="shared" si="35"/>
        <v>6.6760871915184117</v>
      </c>
      <c r="BY20" s="4">
        <f t="shared" si="36"/>
        <v>9.1014383688662495</v>
      </c>
      <c r="BZ20" s="4">
        <f t="shared" si="37"/>
        <v>5.8705411120782971</v>
      </c>
      <c r="CA20" s="4">
        <f t="shared" si="38"/>
        <v>1.7546771953381182</v>
      </c>
      <c r="CB20" s="4">
        <f t="shared" si="39"/>
        <v>0</v>
      </c>
      <c r="CC20" s="4">
        <f t="shared" si="39"/>
        <v>0</v>
      </c>
      <c r="CD20" s="4">
        <f t="shared" si="39"/>
        <v>18.198544000000002</v>
      </c>
      <c r="CE20" s="4">
        <f t="shared" si="39"/>
        <v>8.5587421446440928</v>
      </c>
      <c r="CF20" s="4">
        <f t="shared" si="39"/>
        <v>13.7879276</v>
      </c>
      <c r="CJ20" s="3" t="str">
        <f t="shared" si="2"/>
        <v>CHARLES SCHWAB CORPORATION, THE</v>
      </c>
      <c r="CL20" s="4">
        <f t="shared" si="97"/>
        <v>8.6171345898096122E-2</v>
      </c>
      <c r="CM20" s="4">
        <f t="shared" si="40"/>
        <v>5.6863512158935967E-2</v>
      </c>
      <c r="CN20" s="4">
        <f t="shared" si="41"/>
        <v>7.7521418834873373E-2</v>
      </c>
      <c r="CO20" s="4">
        <f t="shared" si="42"/>
        <v>5.0002280726695193E-2</v>
      </c>
      <c r="CP20" s="4">
        <f t="shared" si="43"/>
        <v>1.4945447111427465E-2</v>
      </c>
      <c r="CQ20" s="4">
        <f t="shared" si="44"/>
        <v>0</v>
      </c>
      <c r="CR20" s="4">
        <f t="shared" si="45"/>
        <v>0</v>
      </c>
      <c r="CS20" s="4">
        <f t="shared" si="46"/>
        <v>9.3003560169222579E-2</v>
      </c>
      <c r="CT20" s="4">
        <f t="shared" si="47"/>
        <v>5.1029306063861246E-2</v>
      </c>
      <c r="CU20" s="4">
        <f t="shared" si="48"/>
        <v>7.0463129036888034E-2</v>
      </c>
      <c r="CV20" s="4">
        <f t="shared" si="49"/>
        <v>0</v>
      </c>
      <c r="CW20" s="4">
        <f t="shared" si="98"/>
        <v>0.21449599526997185</v>
      </c>
      <c r="CZ20" s="4">
        <f t="shared" si="50"/>
        <v>0.14717091504128502</v>
      </c>
      <c r="DA20" s="4">
        <f t="shared" si="51"/>
        <v>0.19423289794703649</v>
      </c>
      <c r="DB20" s="4">
        <f t="shared" si="52"/>
        <v>6.6198908850274157E-2</v>
      </c>
      <c r="DC20" s="4">
        <f t="shared" si="53"/>
        <v>0.12809736227286075</v>
      </c>
      <c r="DD20" s="4">
        <f t="shared" si="54"/>
        <v>6.3812834306052856E-3</v>
      </c>
      <c r="DE20" s="4">
        <f t="shared" si="55"/>
        <v>0</v>
      </c>
      <c r="DF20" s="4">
        <f t="shared" si="56"/>
        <v>0</v>
      </c>
      <c r="DG20" s="4">
        <f t="shared" si="57"/>
        <v>0.19854945558683834</v>
      </c>
      <c r="DH20" s="4">
        <f t="shared" si="58"/>
        <v>0.10894035582636441</v>
      </c>
      <c r="DI20" s="4">
        <f t="shared" si="59"/>
        <v>0.15042882104473532</v>
      </c>
      <c r="DJ20" s="4">
        <f t="shared" si="60"/>
        <v>0</v>
      </c>
      <c r="DK20" s="4">
        <f t="shared" si="99"/>
        <v>0.45791863245793807</v>
      </c>
      <c r="DN20" s="4">
        <f t="shared" si="100"/>
        <v>7.3510788454662371E-2</v>
      </c>
      <c r="DO20" s="4">
        <f t="shared" ref="DO20:DO37" si="109">BX20*D$17/($AH20)</f>
        <v>0.12935720320295838</v>
      </c>
      <c r="DP20" s="4">
        <f t="shared" ref="DP20:DP37" si="110">BY20*E$17/($AH20)</f>
        <v>5.5109779255147602E-2</v>
      </c>
      <c r="DQ20" s="4">
        <f t="shared" ref="DQ20:DQ37" si="111">BZ20*F$17/($AH20)</f>
        <v>7.1092988093310466E-2</v>
      </c>
      <c r="DR20" s="4">
        <f t="shared" ref="DR20:DR37" si="112">CA20*G$17/($AH20)</f>
        <v>2.6561700738948952E-3</v>
      </c>
      <c r="DS20" s="4">
        <f t="shared" ref="DS20:DS37" si="113">CB20*H$17/($AH20)</f>
        <v>0</v>
      </c>
      <c r="DT20" s="4">
        <f t="shared" ref="DT20:DT37" si="114">CC20*I$17/($AH20)</f>
        <v>0</v>
      </c>
      <c r="DU20" s="4">
        <f t="shared" ref="DU20:DU37" si="115">CD20*J$17/($AH20)</f>
        <v>0.1322319882144109</v>
      </c>
      <c r="DV20" s="4">
        <f t="shared" ref="DV20:DV37" si="116">CE20*K$17/($AH20)</f>
        <v>7.2553207487416907E-2</v>
      </c>
      <c r="DW20" s="4">
        <f t="shared" ref="DW20:DW37" si="117">CF20*L$17/($AH20)</f>
        <v>0.1001841180208895</v>
      </c>
      <c r="DX20" s="4">
        <f t="shared" si="101"/>
        <v>0.36330375719730901</v>
      </c>
      <c r="DY20" s="4">
        <f t="shared" si="102"/>
        <v>0.30496931372271729</v>
      </c>
      <c r="DZ20" s="4"/>
      <c r="EA20" s="4"/>
      <c r="EB20" s="3" t="str">
        <f t="shared" si="103"/>
        <v>CHARLES SCHWAB CORPORATION, THE</v>
      </c>
      <c r="ED20" s="4">
        <f t="shared" si="62"/>
        <v>0.25395371022182905</v>
      </c>
      <c r="EE20" s="4">
        <f t="shared" si="63"/>
        <v>8.3790613564763486E-2</v>
      </c>
      <c r="EF20" s="4">
        <f t="shared" si="64"/>
        <v>0.2284616972103187</v>
      </c>
      <c r="EG20" s="4">
        <f t="shared" si="65"/>
        <v>7.3680320167647848E-2</v>
      </c>
      <c r="EH20" s="4">
        <f t="shared" si="66"/>
        <v>4.4045404018170031E-2</v>
      </c>
      <c r="EI20" s="4">
        <f t="shared" si="67"/>
        <v>0</v>
      </c>
      <c r="EJ20" s="4">
        <f t="shared" si="68"/>
        <v>0</v>
      </c>
      <c r="EK20" s="4">
        <f t="shared" si="69"/>
        <v>0.13704439058398776</v>
      </c>
      <c r="EL20" s="4">
        <f t="shared" si="70"/>
        <v>7.5193682249595481E-2</v>
      </c>
      <c r="EM20" s="4">
        <f t="shared" si="71"/>
        <v>0.10383018198368753</v>
      </c>
      <c r="EN20" s="4">
        <f t="shared" si="72"/>
        <v>0</v>
      </c>
      <c r="EO20" s="4">
        <f t="shared" si="104"/>
        <v>0.3160682548172708</v>
      </c>
      <c r="ER20" s="4">
        <f t="shared" si="73"/>
        <v>0.24131302551449751</v>
      </c>
      <c r="ES20" s="4">
        <f t="shared" si="74"/>
        <v>0.15923977996909094</v>
      </c>
      <c r="ET20" s="4">
        <f t="shared" si="75"/>
        <v>0.10854494569077608</v>
      </c>
      <c r="EU20" s="4">
        <f t="shared" si="76"/>
        <v>0.10501926294954148</v>
      </c>
      <c r="EV20" s="4">
        <f t="shared" si="77"/>
        <v>1.046325499079025E-2</v>
      </c>
      <c r="EW20" s="4">
        <f t="shared" si="78"/>
        <v>0</v>
      </c>
      <c r="EX20" s="4">
        <f t="shared" si="79"/>
        <v>0</v>
      </c>
      <c r="EY20" s="4">
        <f t="shared" si="80"/>
        <v>0.16277866393803311</v>
      </c>
      <c r="EZ20" s="4">
        <f t="shared" si="81"/>
        <v>8.9313594529568857E-2</v>
      </c>
      <c r="FA20" s="4">
        <f t="shared" si="82"/>
        <v>0.1233274724177017</v>
      </c>
      <c r="FB20" s="4">
        <f t="shared" si="83"/>
        <v>0</v>
      </c>
      <c r="FC20" s="4">
        <f t="shared" si="105"/>
        <v>0.37541973088530367</v>
      </c>
      <c r="FF20" s="4">
        <f t="shared" si="106"/>
        <v>9.8369795004712934E-2</v>
      </c>
      <c r="FG20" s="4">
        <f t="shared" ref="FG20:FG37" si="118">BX20*D$26/($AO20)</f>
        <v>8.6550843957455534E-2</v>
      </c>
      <c r="FH20" s="4">
        <f t="shared" ref="FH20:FH37" si="119">BY20*E$26/($AO20)</f>
        <v>7.374615076299075E-2</v>
      </c>
      <c r="FI20" s="4">
        <f t="shared" ref="FI20:FI37" si="120">BZ20*F$26/($AO20)</f>
        <v>4.7567185796984178E-2</v>
      </c>
      <c r="FJ20" s="4">
        <f t="shared" ref="FJ20:FJ37" si="121">CA20*G$26/($AO20)</f>
        <v>3.5544021654432701E-3</v>
      </c>
      <c r="FK20" s="4">
        <f t="shared" ref="FK20:FK37" si="122">CB20*H$26/($AO20)</f>
        <v>0</v>
      </c>
      <c r="FL20" s="4">
        <f t="shared" ref="FL20:FL37" si="123">CC20*I$26/($AO20)</f>
        <v>0</v>
      </c>
      <c r="FM20" s="4">
        <f t="shared" ref="FM20:FM37" si="124">CD20*J$26/($AO20)</f>
        <v>8.8474316812284307E-2</v>
      </c>
      <c r="FN20" s="4">
        <f t="shared" ref="FN20:FN37" si="125">CE20*K$26/($AO20)</f>
        <v>4.8544195331773392E-2</v>
      </c>
      <c r="FO20" s="4">
        <f t="shared" ref="FO20:FO37" si="126">CF20*L$26/($AO20)</f>
        <v>6.7031597399618267E-2</v>
      </c>
      <c r="FP20" s="4">
        <f t="shared" si="107"/>
        <v>0.48616151276873737</v>
      </c>
      <c r="FQ20" s="4">
        <f t="shared" si="108"/>
        <v>0.20405010954367597</v>
      </c>
    </row>
    <row r="21" spans="1:173">
      <c r="A21" s="2" t="s">
        <v>60</v>
      </c>
      <c r="B21" s="18"/>
      <c r="G21" s="1"/>
      <c r="P21" s="17" t="str">
        <f t="shared" si="5"/>
        <v>FIFTH THIRD BANCORP</v>
      </c>
      <c r="Q21" s="3" t="b">
        <f t="shared" si="86"/>
        <v>1</v>
      </c>
      <c r="R21" s="3" t="b">
        <f t="shared" si="6"/>
        <v>1</v>
      </c>
      <c r="S21" s="3" t="b">
        <f t="shared" si="7"/>
        <v>1</v>
      </c>
      <c r="T21" s="3" t="b">
        <f t="shared" si="8"/>
        <v>1</v>
      </c>
      <c r="V21" s="3" t="str">
        <f t="shared" si="87"/>
        <v>FIFTH THIRD BANCORP</v>
      </c>
      <c r="W21" s="58">
        <f t="shared" si="9"/>
        <v>43.17603010222917</v>
      </c>
      <c r="X21" s="58">
        <f t="shared" si="10"/>
        <v>634.12693198647787</v>
      </c>
      <c r="Y21" s="59">
        <f t="shared" si="11"/>
        <v>2000</v>
      </c>
      <c r="Z21" s="58">
        <f t="shared" si="12"/>
        <v>106.46437726697266</v>
      </c>
      <c r="AA21" s="58">
        <f t="shared" si="13"/>
        <v>531.75527747131866</v>
      </c>
      <c r="AB21" s="59">
        <f t="shared" si="14"/>
        <v>1600</v>
      </c>
      <c r="AD21" s="58">
        <f t="shared" si="15"/>
        <v>86.35206020445834</v>
      </c>
      <c r="AE21" s="58">
        <f t="shared" si="16"/>
        <v>218.25386397295574</v>
      </c>
      <c r="AF21" s="59">
        <f t="shared" si="17"/>
        <v>600</v>
      </c>
      <c r="AG21" s="62">
        <f t="shared" si="18"/>
        <v>212.92875453394532</v>
      </c>
      <c r="AH21" s="58">
        <f t="shared" si="19"/>
        <v>223.51055494263736</v>
      </c>
      <c r="AI21" s="63">
        <f t="shared" si="20"/>
        <v>350</v>
      </c>
      <c r="AK21" s="58">
        <f t="shared" si="21"/>
        <v>48.998754742137365</v>
      </c>
      <c r="AL21" s="58">
        <f>SUMPRODUCT(BW21:CF21,C$23:L$23)+ M$23</f>
        <v>189.60877476597773</v>
      </c>
      <c r="AM21" s="59">
        <f t="shared" si="22"/>
        <v>600</v>
      </c>
      <c r="AN21" s="62">
        <f t="shared" si="23"/>
        <v>116.50444501259116</v>
      </c>
      <c r="AO21" s="58">
        <f t="shared" si="24"/>
        <v>148.33929338429584</v>
      </c>
      <c r="AP21" s="63">
        <f t="shared" si="25"/>
        <v>350</v>
      </c>
      <c r="AQ21" s="6"/>
      <c r="AR21" s="58">
        <f>SUMPRODUCT(BW21:CF21,C$31:L$31) + M$31</f>
        <v>72.523445704788301</v>
      </c>
      <c r="AS21" s="58">
        <f t="shared" si="26"/>
        <v>200.20671195594221</v>
      </c>
      <c r="AT21" s="59">
        <f>SUMPRODUCT(BW21:CF21,C$33:L$33) + M$33</f>
        <v>600</v>
      </c>
      <c r="AU21" s="62">
        <f>SUMPRODUCT(BW21:CF21,C$34:L$34) + M$34</f>
        <v>153.60189940687536</v>
      </c>
      <c r="AV21" s="58">
        <f t="shared" si="27"/>
        <v>169.99968752359581</v>
      </c>
      <c r="AW21" s="63">
        <f>SUMPRODUCT(BW21:CF21,C$36:L$36)+ M$36</f>
        <v>350</v>
      </c>
      <c r="AY21" s="5" t="str">
        <f t="shared" si="88"/>
        <v>FIFTH THIRD BANCORP</v>
      </c>
      <c r="AZ21" s="6">
        <f t="shared" si="89"/>
        <v>3.7814833176671394</v>
      </c>
      <c r="BA21" s="3">
        <f t="shared" si="90"/>
        <v>24</v>
      </c>
      <c r="BB21" s="6">
        <f t="shared" si="91"/>
        <v>10.646437726697267</v>
      </c>
      <c r="BC21" s="3">
        <f t="shared" si="92"/>
        <v>18</v>
      </c>
      <c r="BD21" s="6">
        <f t="shared" si="93"/>
        <v>11.650444501259116</v>
      </c>
      <c r="BE21" s="3">
        <f t="shared" si="94"/>
        <v>19</v>
      </c>
      <c r="BG21" s="5" t="str">
        <f t="shared" si="95"/>
        <v>FIFTH THIRD BANCORP</v>
      </c>
      <c r="BH21" s="30">
        <f t="shared" si="28"/>
        <v>170.34536</v>
      </c>
      <c r="BI21" s="30">
        <f t="shared" si="29"/>
        <v>14.935140666666667</v>
      </c>
      <c r="BJ21" s="30">
        <f t="shared" si="30"/>
        <v>466.52522799999997</v>
      </c>
      <c r="BK21" s="30">
        <f t="shared" si="31"/>
        <v>26.386866999999995</v>
      </c>
      <c r="BL21" s="30">
        <f t="shared" si="32"/>
        <v>1.9225000000000001</v>
      </c>
      <c r="BM21" s="4">
        <f t="shared" si="33"/>
        <v>2.1753086000000001E-2</v>
      </c>
      <c r="BN21" s="1">
        <f t="shared" si="33"/>
        <v>3.0689700000000002</v>
      </c>
      <c r="BO21" s="4">
        <f t="shared" si="33"/>
        <v>0.36054444000000002</v>
      </c>
      <c r="BP21" s="1">
        <f t="shared" si="33"/>
        <v>50.866351999999999</v>
      </c>
      <c r="BQ21" s="4">
        <f t="shared" si="33"/>
        <v>2.8203057999999999</v>
      </c>
      <c r="BR21" s="4"/>
      <c r="BS21" s="4"/>
      <c r="BT21" s="4"/>
      <c r="BU21" s="3" t="str">
        <f t="shared" si="34"/>
        <v>FIFTH THIRD BANCORP</v>
      </c>
      <c r="BW21" s="4">
        <f t="shared" si="96"/>
        <v>9.1870823409179785</v>
      </c>
      <c r="BX21" s="4">
        <f t="shared" si="35"/>
        <v>4.2847092930274115</v>
      </c>
      <c r="BY21" s="4">
        <f t="shared" si="36"/>
        <v>2.1742150882042681</v>
      </c>
      <c r="BZ21" s="4">
        <f t="shared" si="37"/>
        <v>2.5703778793917049</v>
      </c>
      <c r="CA21" s="4">
        <f t="shared" si="38"/>
        <v>0.69103198679433109</v>
      </c>
      <c r="CB21" s="4">
        <f t="shared" si="39"/>
        <v>2.1753086000000001</v>
      </c>
      <c r="CC21" s="4">
        <f t="shared" si="39"/>
        <v>0.67813356016698145</v>
      </c>
      <c r="CD21" s="4">
        <f t="shared" si="39"/>
        <v>36.054444000000004</v>
      </c>
      <c r="CE21" s="4">
        <f t="shared" si="39"/>
        <v>13.021236365650957</v>
      </c>
      <c r="CF21" s="4">
        <f t="shared" si="39"/>
        <v>56.406116000000004</v>
      </c>
      <c r="CJ21" s="3" t="str">
        <f t="shared" si="2"/>
        <v>FIFTH THIRD BANCORP</v>
      </c>
      <c r="CL21" s="4">
        <f t="shared" si="97"/>
        <v>5.3195501758530432E-2</v>
      </c>
      <c r="CM21" s="4">
        <f t="shared" si="40"/>
        <v>2.4809537160331657E-2</v>
      </c>
      <c r="CN21" s="4">
        <f t="shared" si="41"/>
        <v>1.2589248496540294E-2</v>
      </c>
      <c r="CO21" s="4">
        <f t="shared" si="42"/>
        <v>1.4883130022061691E-2</v>
      </c>
      <c r="CP21" s="4">
        <f t="shared" si="43"/>
        <v>4.0012478287035315E-3</v>
      </c>
      <c r="CQ21" s="4">
        <f t="shared" si="44"/>
        <v>1.2595580203005333E-2</v>
      </c>
      <c r="CR21" s="4">
        <f t="shared" si="45"/>
        <v>3.926562716403896E-3</v>
      </c>
      <c r="CS21" s="4">
        <f t="shared" si="46"/>
        <v>0.12525854246430076</v>
      </c>
      <c r="CT21" s="4">
        <f t="shared" si="47"/>
        <v>5.2777347954259181E-2</v>
      </c>
      <c r="CU21" s="4">
        <f t="shared" si="48"/>
        <v>0.19596330139586327</v>
      </c>
      <c r="CV21" s="4">
        <f t="shared" si="49"/>
        <v>0</v>
      </c>
      <c r="CW21" s="4">
        <f t="shared" si="98"/>
        <v>0.39052133473383244</v>
      </c>
      <c r="CZ21" s="4">
        <f t="shared" si="50"/>
        <v>8.6292547580306855E-2</v>
      </c>
      <c r="DA21" s="4">
        <f t="shared" si="51"/>
        <v>8.049094735759306E-2</v>
      </c>
      <c r="DB21" s="4">
        <f t="shared" si="52"/>
        <v>1.0210998007118163E-2</v>
      </c>
      <c r="DC21" s="4">
        <f t="shared" si="53"/>
        <v>3.6214618617636245E-2</v>
      </c>
      <c r="DD21" s="4">
        <f t="shared" si="54"/>
        <v>1.6226835786149448E-3</v>
      </c>
      <c r="DE21" s="4">
        <f t="shared" si="55"/>
        <v>2.04322671661822E-2</v>
      </c>
      <c r="DF21" s="4">
        <f t="shared" si="56"/>
        <v>6.3695818035592999E-3</v>
      </c>
      <c r="DG21" s="4">
        <f t="shared" si="57"/>
        <v>0.25398949107823882</v>
      </c>
      <c r="DH21" s="4">
        <f t="shared" si="58"/>
        <v>0.10701778484434998</v>
      </c>
      <c r="DI21" s="4">
        <f t="shared" si="59"/>
        <v>0.39735907996640035</v>
      </c>
      <c r="DJ21" s="4">
        <f t="shared" si="60"/>
        <v>0</v>
      </c>
      <c r="DK21" s="4">
        <f t="shared" si="99"/>
        <v>0.78516820485873073</v>
      </c>
      <c r="DN21" s="4">
        <f t="shared" si="100"/>
        <v>4.9324287221831416E-2</v>
      </c>
      <c r="DO21" s="4">
        <f t="shared" si="109"/>
        <v>6.1344171156510176E-2</v>
      </c>
      <c r="DP21" s="4">
        <f t="shared" si="110"/>
        <v>9.7275723232053517E-3</v>
      </c>
      <c r="DQ21" s="4">
        <f t="shared" si="111"/>
        <v>2.3000058140890723E-2</v>
      </c>
      <c r="DR21" s="4">
        <f t="shared" si="112"/>
        <v>7.729299260293102E-4</v>
      </c>
      <c r="DS21" s="4">
        <f t="shared" si="113"/>
        <v>4.8662323811917516E-3</v>
      </c>
      <c r="DT21" s="4">
        <f t="shared" si="114"/>
        <v>4.5510170224915348E-3</v>
      </c>
      <c r="DU21" s="4">
        <f t="shared" si="115"/>
        <v>0.19357176582154606</v>
      </c>
      <c r="DV21" s="4">
        <f t="shared" si="116"/>
        <v>8.1560939780181252E-2</v>
      </c>
      <c r="DW21" s="4">
        <f t="shared" si="117"/>
        <v>0.30283732782718714</v>
      </c>
      <c r="DX21" s="4">
        <f t="shared" si="101"/>
        <v>0.26844369839893528</v>
      </c>
      <c r="DY21" s="4">
        <f t="shared" si="102"/>
        <v>0.58738728283259767</v>
      </c>
      <c r="DZ21" s="4"/>
      <c r="EA21" s="4"/>
      <c r="EB21" s="3" t="str">
        <f t="shared" si="103"/>
        <v>FIFTH THIRD BANCORP</v>
      </c>
      <c r="ED21" s="4">
        <f t="shared" si="62"/>
        <v>0.18749624126707409</v>
      </c>
      <c r="EE21" s="4">
        <f t="shared" si="63"/>
        <v>4.3722634540166165E-2</v>
      </c>
      <c r="EF21" s="4">
        <f t="shared" si="64"/>
        <v>4.4372864160454113E-2</v>
      </c>
      <c r="EG21" s="4">
        <f t="shared" si="65"/>
        <v>2.6229012277135096E-2</v>
      </c>
      <c r="EH21" s="4">
        <f t="shared" si="66"/>
        <v>1.4103052014913058E-2</v>
      </c>
      <c r="EI21" s="4">
        <f t="shared" si="67"/>
        <v>2.2197590647434394E-2</v>
      </c>
      <c r="EJ21" s="4">
        <f t="shared" si="68"/>
        <v>2.767962425721845E-3</v>
      </c>
      <c r="EK21" s="4">
        <f t="shared" si="69"/>
        <v>0.22074710381768742</v>
      </c>
      <c r="EL21" s="4">
        <f t="shared" si="70"/>
        <v>9.3011194916318721E-2</v>
      </c>
      <c r="EM21" s="4">
        <f t="shared" si="71"/>
        <v>0.34535234393309511</v>
      </c>
      <c r="EN21" s="4">
        <f t="shared" si="72"/>
        <v>0</v>
      </c>
      <c r="EO21" s="4">
        <f t="shared" si="104"/>
        <v>0.68407619574025746</v>
      </c>
      <c r="ER21" s="4">
        <f t="shared" si="73"/>
        <v>0.15771213432972603</v>
      </c>
      <c r="ES21" s="4">
        <f t="shared" si="74"/>
        <v>7.3554434640915947E-2</v>
      </c>
      <c r="ET21" s="4">
        <f t="shared" si="75"/>
        <v>1.86620784122811E-2</v>
      </c>
      <c r="EU21" s="4">
        <f t="shared" si="76"/>
        <v>3.3093731476690598E-2</v>
      </c>
      <c r="EV21" s="4">
        <f t="shared" si="77"/>
        <v>2.9656893636961583E-3</v>
      </c>
      <c r="EW21" s="4">
        <f t="shared" si="78"/>
        <v>1.8671464421506877E-2</v>
      </c>
      <c r="EX21" s="4">
        <f t="shared" si="79"/>
        <v>2.3282667372689259E-3</v>
      </c>
      <c r="EY21" s="4">
        <f t="shared" si="80"/>
        <v>0.23210129877085442</v>
      </c>
      <c r="EZ21" s="4">
        <f t="shared" si="81"/>
        <v>9.7795254238696477E-2</v>
      </c>
      <c r="FA21" s="4">
        <f t="shared" si="82"/>
        <v>0.3631156476083634</v>
      </c>
      <c r="FB21" s="4">
        <f t="shared" si="83"/>
        <v>0</v>
      </c>
      <c r="FC21" s="4">
        <f t="shared" si="105"/>
        <v>0.7140119317766902</v>
      </c>
      <c r="FF21" s="4">
        <f t="shared" si="106"/>
        <v>7.431947771613627E-2</v>
      </c>
      <c r="FG21" s="4">
        <f t="shared" si="118"/>
        <v>4.6215232069924568E-2</v>
      </c>
      <c r="FH21" s="4">
        <f t="shared" si="119"/>
        <v>1.4657040886473877E-2</v>
      </c>
      <c r="FI21" s="4">
        <f t="shared" si="120"/>
        <v>1.732769396934327E-2</v>
      </c>
      <c r="FJ21" s="4">
        <f t="shared" si="121"/>
        <v>1.164613857577348E-3</v>
      </c>
      <c r="FK21" s="4">
        <f t="shared" si="122"/>
        <v>3.6661031449781267E-3</v>
      </c>
      <c r="FL21" s="4">
        <f t="shared" si="123"/>
        <v>2.7429019433583461E-3</v>
      </c>
      <c r="FM21" s="4">
        <f t="shared" si="124"/>
        <v>0.14583234088864938</v>
      </c>
      <c r="FN21" s="4">
        <f t="shared" si="125"/>
        <v>6.1446062253661969E-2</v>
      </c>
      <c r="FO21" s="4">
        <f t="shared" si="126"/>
        <v>0.22815040322676169</v>
      </c>
      <c r="FP21" s="4">
        <f t="shared" si="107"/>
        <v>0.40447813004313521</v>
      </c>
      <c r="FQ21" s="4">
        <f t="shared" si="108"/>
        <v>0.44183781145740952</v>
      </c>
    </row>
    <row r="22" spans="1:173">
      <c r="A22" s="73" t="s">
        <v>39</v>
      </c>
      <c r="B22" s="14" t="s">
        <v>40</v>
      </c>
      <c r="C22" s="8">
        <f>C13</f>
        <v>1</v>
      </c>
      <c r="D22" s="34">
        <f>D13/2</f>
        <v>0.5</v>
      </c>
      <c r="E22" s="8">
        <f>E13</f>
        <v>1</v>
      </c>
      <c r="F22" s="34">
        <f>F13/2</f>
        <v>0.5</v>
      </c>
      <c r="G22" s="43">
        <f>G13</f>
        <v>1</v>
      </c>
      <c r="H22" s="68">
        <f>H13/2</f>
        <v>0.5</v>
      </c>
      <c r="I22" s="34">
        <f>C13/5</f>
        <v>0.2</v>
      </c>
      <c r="J22" s="34">
        <f>J13/2</f>
        <v>0.3</v>
      </c>
      <c r="K22" s="68">
        <f>K13/2</f>
        <v>0.35</v>
      </c>
      <c r="L22" s="68">
        <f>L13*0.5</f>
        <v>0.3</v>
      </c>
      <c r="M22" s="8">
        <f>M13</f>
        <v>0</v>
      </c>
      <c r="P22" s="17" t="str">
        <f t="shared" si="5"/>
        <v>ALLY FINANCIAL INC.</v>
      </c>
      <c r="Q22" s="3" t="b">
        <f t="shared" si="86"/>
        <v>1</v>
      </c>
      <c r="R22" s="3" t="b">
        <f t="shared" si="6"/>
        <v>1</v>
      </c>
      <c r="S22" s="3" t="b">
        <f t="shared" si="7"/>
        <v>1</v>
      </c>
      <c r="T22" s="3" t="b">
        <f t="shared" si="8"/>
        <v>1</v>
      </c>
      <c r="V22" s="3" t="str">
        <f t="shared" si="87"/>
        <v>ALLY FINANCIAL INC.</v>
      </c>
      <c r="W22" s="58">
        <f t="shared" si="9"/>
        <v>33.186175424908029</v>
      </c>
      <c r="X22" s="58">
        <f t="shared" si="10"/>
        <v>626.46164102820308</v>
      </c>
      <c r="Y22" s="59">
        <f t="shared" si="11"/>
        <v>2000</v>
      </c>
      <c r="Z22" s="58">
        <f t="shared" si="12"/>
        <v>90.108594788424199</v>
      </c>
      <c r="AA22" s="58">
        <f t="shared" si="13"/>
        <v>519.48280019786307</v>
      </c>
      <c r="AB22" s="59">
        <f t="shared" si="14"/>
        <v>1600</v>
      </c>
      <c r="AD22" s="58">
        <f t="shared" si="15"/>
        <v>66.372350849816058</v>
      </c>
      <c r="AE22" s="58">
        <f t="shared" si="16"/>
        <v>202.92328205640615</v>
      </c>
      <c r="AF22" s="59">
        <f t="shared" si="17"/>
        <v>600</v>
      </c>
      <c r="AG22" s="62">
        <f t="shared" si="18"/>
        <v>180.2171895768484</v>
      </c>
      <c r="AH22" s="58">
        <f t="shared" si="19"/>
        <v>198.96560039572606</v>
      </c>
      <c r="AI22" s="63">
        <f t="shared" si="20"/>
        <v>350</v>
      </c>
      <c r="AK22" s="58">
        <f t="shared" si="21"/>
        <v>37.617395800695448</v>
      </c>
      <c r="AL22" s="58">
        <f>SUMPRODUCT(BW22:CF22,C$23:L$23) + M$23</f>
        <v>181.32338037382604</v>
      </c>
      <c r="AM22" s="59">
        <f t="shared" si="22"/>
        <v>600</v>
      </c>
      <c r="AN22" s="62">
        <f t="shared" si="23"/>
        <v>98.777334318389279</v>
      </c>
      <c r="AO22" s="58">
        <f t="shared" si="24"/>
        <v>134.7409750531163</v>
      </c>
      <c r="AP22" s="63">
        <f t="shared" si="25"/>
        <v>350</v>
      </c>
      <c r="AQ22" s="6"/>
      <c r="AR22" s="58">
        <f>SUMPRODUCT(BW22:CF22,C$31:L$31)+ M$31</f>
        <v>69.018230580414894</v>
      </c>
      <c r="AS22" s="58">
        <f t="shared" si="26"/>
        <v>197.78011288328662</v>
      </c>
      <c r="AT22" s="59">
        <f>SUMPRODUCT(BW22:CF22,C$33:L$33)+ M$33</f>
        <v>600</v>
      </c>
      <c r="AU22" s="62">
        <f>SUMPRODUCT(BW22:CF22,C$34:L$34)+ M$34</f>
        <v>146.17798710236229</v>
      </c>
      <c r="AV22" s="58">
        <f t="shared" si="27"/>
        <v>164.68316450628691</v>
      </c>
      <c r="AW22" s="63">
        <f>SUMPRODUCT(BW22:CF22,C$36:L$36) + M$36</f>
        <v>350</v>
      </c>
      <c r="AY22" s="5" t="str">
        <f t="shared" si="88"/>
        <v>ALLY FINANCIAL INC.</v>
      </c>
      <c r="AZ22" s="6">
        <f t="shared" si="89"/>
        <v>4.711899114719543</v>
      </c>
      <c r="BA22" s="3">
        <f t="shared" si="90"/>
        <v>21</v>
      </c>
      <c r="BB22" s="6">
        <f t="shared" si="91"/>
        <v>9.0108594788424199</v>
      </c>
      <c r="BC22" s="3">
        <f t="shared" si="92"/>
        <v>24</v>
      </c>
      <c r="BD22" s="6">
        <f t="shared" si="93"/>
        <v>9.8777334318389283</v>
      </c>
      <c r="BE22" s="3">
        <f t="shared" si="94"/>
        <v>23</v>
      </c>
      <c r="BG22" s="5" t="str">
        <f t="shared" si="95"/>
        <v>ALLY FINANCIAL INC.</v>
      </c>
      <c r="BH22" s="30">
        <f t="shared" si="28"/>
        <v>162.1122</v>
      </c>
      <c r="BI22" s="30">
        <f t="shared" si="29"/>
        <v>43.717333333333336</v>
      </c>
      <c r="BJ22" s="30">
        <f t="shared" si="30"/>
        <v>50.672666666666665</v>
      </c>
      <c r="BK22" s="30">
        <f t="shared" si="31"/>
        <v>21.790333333333333</v>
      </c>
      <c r="BL22" s="30">
        <f t="shared" si="32"/>
        <v>0.63650000000000007</v>
      </c>
      <c r="BM22" s="4">
        <f t="shared" si="33"/>
        <v>7.3085679000000001E-3</v>
      </c>
      <c r="BN22" s="1">
        <f t="shared" si="33"/>
        <v>1.159</v>
      </c>
      <c r="BO22" s="4">
        <f t="shared" si="33"/>
        <v>0.15218782</v>
      </c>
      <c r="BP22" s="1">
        <f t="shared" si="33"/>
        <v>24.134098000000002</v>
      </c>
      <c r="BQ22" s="4">
        <f t="shared" si="33"/>
        <v>2.3641652999999998</v>
      </c>
      <c r="BR22" s="4"/>
      <c r="BS22" s="4"/>
      <c r="BT22" s="4"/>
      <c r="BU22" s="3" t="str">
        <f t="shared" si="34"/>
        <v>ALLY FINANCIAL INC.</v>
      </c>
      <c r="BW22" s="4">
        <f t="shared" si="96"/>
        <v>8.7430507638562247</v>
      </c>
      <c r="BX22" s="4">
        <f t="shared" si="35"/>
        <v>12.403543953931242</v>
      </c>
      <c r="BY22" s="4">
        <f t="shared" si="36"/>
        <v>4.4341310834573093E-2</v>
      </c>
      <c r="BZ22" s="4">
        <f t="shared" si="37"/>
        <v>2.1398521233857193</v>
      </c>
      <c r="CA22" s="4">
        <f t="shared" si="38"/>
        <v>0.22870742158996041</v>
      </c>
      <c r="CB22" s="4">
        <f t="shared" si="39"/>
        <v>0.73085679000000003</v>
      </c>
      <c r="CC22" s="4">
        <f t="shared" si="39"/>
        <v>0.25609790784319542</v>
      </c>
      <c r="CD22" s="4">
        <f t="shared" si="39"/>
        <v>15.218781999999999</v>
      </c>
      <c r="CE22" s="4">
        <f t="shared" si="39"/>
        <v>6.1780682548216559</v>
      </c>
      <c r="CF22" s="4">
        <f t="shared" si="39"/>
        <v>47.283305999999996</v>
      </c>
      <c r="CJ22" s="3" t="str">
        <f t="shared" si="2"/>
        <v>ALLY FINANCIAL INC.</v>
      </c>
      <c r="CL22" s="4">
        <f t="shared" si="97"/>
        <v>6.5863651444556706E-2</v>
      </c>
      <c r="CM22" s="4">
        <f t="shared" si="40"/>
        <v>9.3439088680144416E-2</v>
      </c>
      <c r="CN22" s="4">
        <f t="shared" si="41"/>
        <v>3.3403450583591903E-4</v>
      </c>
      <c r="CO22" s="4">
        <f t="shared" si="42"/>
        <v>1.6120056740401335E-2</v>
      </c>
      <c r="CP22" s="4">
        <f t="shared" si="43"/>
        <v>1.7229118651188641E-3</v>
      </c>
      <c r="CQ22" s="4">
        <f t="shared" si="44"/>
        <v>5.5057322864286154E-3</v>
      </c>
      <c r="CR22" s="4">
        <f t="shared" si="45"/>
        <v>1.9292514470572286E-3</v>
      </c>
      <c r="CS22" s="4">
        <f t="shared" si="46"/>
        <v>6.8788200832766683E-2</v>
      </c>
      <c r="CT22" s="4">
        <f t="shared" si="47"/>
        <v>3.2578684670675213E-2</v>
      </c>
      <c r="CU22" s="4">
        <f t="shared" si="48"/>
        <v>0.21371838752701511</v>
      </c>
      <c r="CV22" s="4">
        <f t="shared" si="49"/>
        <v>0</v>
      </c>
      <c r="CW22" s="4">
        <f t="shared" si="98"/>
        <v>0.32252025676394286</v>
      </c>
      <c r="CZ22" s="4">
        <f t="shared" si="50"/>
        <v>9.7027933732459007E-2</v>
      </c>
      <c r="DA22" s="4">
        <f t="shared" si="51"/>
        <v>0.27530212812784122</v>
      </c>
      <c r="DB22" s="4">
        <f t="shared" si="52"/>
        <v>2.4604373721889069E-4</v>
      </c>
      <c r="DC22" s="4">
        <f t="shared" si="53"/>
        <v>3.5621221178902721E-2</v>
      </c>
      <c r="DD22" s="4">
        <f t="shared" si="54"/>
        <v>6.3453276051792711E-4</v>
      </c>
      <c r="DE22" s="4">
        <f t="shared" si="55"/>
        <v>8.1108443841129522E-3</v>
      </c>
      <c r="DF22" s="4">
        <f t="shared" si="56"/>
        <v>2.8421030029878464E-3</v>
      </c>
      <c r="DG22" s="4">
        <f t="shared" si="57"/>
        <v>0.12667034178926415</v>
      </c>
      <c r="DH22" s="4">
        <f t="shared" si="58"/>
        <v>5.9992165405107468E-2</v>
      </c>
      <c r="DI22" s="4">
        <f t="shared" si="59"/>
        <v>0.39355268588158793</v>
      </c>
      <c r="DJ22" s="4">
        <f t="shared" si="60"/>
        <v>0</v>
      </c>
      <c r="DK22" s="4">
        <f t="shared" si="99"/>
        <v>0.59116814046306032</v>
      </c>
      <c r="DN22" s="4">
        <f t="shared" si="100"/>
        <v>5.2731029362665847E-2</v>
      </c>
      <c r="DO22" s="4">
        <f t="shared" si="109"/>
        <v>0.19948845716866231</v>
      </c>
      <c r="DP22" s="4">
        <f t="shared" si="110"/>
        <v>2.2285918141820449E-4</v>
      </c>
      <c r="DQ22" s="4">
        <f t="shared" si="111"/>
        <v>2.1509769720290655E-2</v>
      </c>
      <c r="DR22" s="4">
        <f t="shared" si="112"/>
        <v>2.8737055693934068E-4</v>
      </c>
      <c r="DS22" s="4">
        <f t="shared" si="113"/>
        <v>1.8366410790266925E-3</v>
      </c>
      <c r="DT22" s="4">
        <f t="shared" si="114"/>
        <v>1.9307199887857846E-3</v>
      </c>
      <c r="DU22" s="4">
        <f t="shared" si="115"/>
        <v>9.1787416335674735E-2</v>
      </c>
      <c r="DV22" s="4">
        <f t="shared" si="116"/>
        <v>4.3471311319884375E-2</v>
      </c>
      <c r="DW22" s="4">
        <f t="shared" si="117"/>
        <v>0.28517475929079655</v>
      </c>
      <c r="DX22" s="4">
        <f t="shared" si="101"/>
        <v>0.30155966599585549</v>
      </c>
      <c r="DY22" s="4">
        <f t="shared" si="102"/>
        <v>0.42420084801416813</v>
      </c>
      <c r="DZ22" s="4"/>
      <c r="EA22" s="4"/>
      <c r="EB22" s="3" t="str">
        <f t="shared" si="103"/>
        <v>ALLY FINANCIAL INC.</v>
      </c>
      <c r="ED22" s="4">
        <f t="shared" si="62"/>
        <v>0.23242041554866455</v>
      </c>
      <c r="EE22" s="4">
        <f t="shared" si="63"/>
        <v>0.1648644688171361</v>
      </c>
      <c r="EF22" s="4">
        <f t="shared" si="64"/>
        <v>1.1787448304370219E-3</v>
      </c>
      <c r="EG22" s="4">
        <f t="shared" si="65"/>
        <v>2.8442321402617654E-2</v>
      </c>
      <c r="EH22" s="4">
        <f t="shared" si="66"/>
        <v>6.0798313312728633E-3</v>
      </c>
      <c r="EI22" s="4">
        <f t="shared" si="67"/>
        <v>9.7143459089011203E-3</v>
      </c>
      <c r="EJ22" s="4">
        <f t="shared" si="68"/>
        <v>1.3615929672540536E-3</v>
      </c>
      <c r="EK22" s="4">
        <f t="shared" si="69"/>
        <v>0.12137029963981698</v>
      </c>
      <c r="EL22" s="4">
        <f t="shared" si="70"/>
        <v>5.7482019772022698E-2</v>
      </c>
      <c r="EM22" s="4">
        <f t="shared" si="71"/>
        <v>0.37708595978187714</v>
      </c>
      <c r="EN22" s="4">
        <f t="shared" si="72"/>
        <v>0</v>
      </c>
      <c r="EO22" s="4">
        <f t="shared" si="104"/>
        <v>0.56701421806987196</v>
      </c>
      <c r="ER22" s="4">
        <f t="shared" si="73"/>
        <v>0.1770254446364127</v>
      </c>
      <c r="ES22" s="4">
        <f t="shared" si="74"/>
        <v>0.25114150001154845</v>
      </c>
      <c r="ET22" s="4">
        <f t="shared" si="75"/>
        <v>4.4890167507099973E-4</v>
      </c>
      <c r="EU22" s="4">
        <f t="shared" si="76"/>
        <v>3.2495088141703557E-2</v>
      </c>
      <c r="EV22" s="4">
        <f t="shared" si="77"/>
        <v>1.1576918083898028E-3</v>
      </c>
      <c r="EW22" s="4">
        <f t="shared" si="78"/>
        <v>7.3990333414366821E-3</v>
      </c>
      <c r="EX22" s="4">
        <f t="shared" si="79"/>
        <v>1.0370715492998193E-3</v>
      </c>
      <c r="EY22" s="4">
        <f t="shared" si="80"/>
        <v>0.11555370043910013</v>
      </c>
      <c r="EZ22" s="4">
        <f t="shared" si="81"/>
        <v>5.4727228268221802E-2</v>
      </c>
      <c r="FA22" s="4">
        <f t="shared" si="82"/>
        <v>0.35901434012881622</v>
      </c>
      <c r="FB22" s="4">
        <f t="shared" si="83"/>
        <v>0</v>
      </c>
      <c r="FC22" s="4">
        <f t="shared" si="105"/>
        <v>0.53773137372687463</v>
      </c>
      <c r="FF22" s="4">
        <f t="shared" si="106"/>
        <v>7.7865407404774586E-2</v>
      </c>
      <c r="FG22" s="4">
        <f t="shared" si="118"/>
        <v>0.14728756652136901</v>
      </c>
      <c r="FH22" s="4">
        <f t="shared" si="119"/>
        <v>3.2908557190634315E-4</v>
      </c>
      <c r="FI22" s="4">
        <f t="shared" si="120"/>
        <v>1.5881227833939655E-2</v>
      </c>
      <c r="FJ22" s="4">
        <f t="shared" si="121"/>
        <v>4.2434645715566768E-4</v>
      </c>
      <c r="FK22" s="4">
        <f t="shared" si="122"/>
        <v>1.3560403390874391E-3</v>
      </c>
      <c r="FL22" s="4">
        <f t="shared" si="123"/>
        <v>1.1404010149499318E-3</v>
      </c>
      <c r="FM22" s="4">
        <f t="shared" si="124"/>
        <v>6.7769059830540462E-2</v>
      </c>
      <c r="FN22" s="4">
        <f t="shared" si="125"/>
        <v>3.2096010709959141E-2</v>
      </c>
      <c r="FO22" s="4">
        <f t="shared" si="126"/>
        <v>0.21055201351197178</v>
      </c>
      <c r="FP22" s="4">
        <f t="shared" si="107"/>
        <v>0.44529884080434606</v>
      </c>
      <c r="FQ22" s="4">
        <f t="shared" si="108"/>
        <v>0.31291352540650874</v>
      </c>
    </row>
    <row r="23" spans="1:173">
      <c r="A23" s="73"/>
      <c r="B23" s="15" t="s">
        <v>41</v>
      </c>
      <c r="C23" s="44">
        <f t="shared" ref="C23:G27" si="127">C14</f>
        <v>0.8</v>
      </c>
      <c r="D23" s="65">
        <f>D22</f>
        <v>0.5</v>
      </c>
      <c r="E23" s="44">
        <f t="shared" si="127"/>
        <v>1</v>
      </c>
      <c r="F23" s="65">
        <f>F14/2</f>
        <v>0.5</v>
      </c>
      <c r="G23" s="44">
        <f t="shared" si="127"/>
        <v>0.5</v>
      </c>
      <c r="H23" s="37">
        <f>H14/2</f>
        <v>0.125</v>
      </c>
      <c r="I23" s="36">
        <f>I22*1.5</f>
        <v>0.30000000000000004</v>
      </c>
      <c r="J23" s="37">
        <f t="shared" ref="J23:K27" si="128">J14/2</f>
        <v>0.24</v>
      </c>
      <c r="K23" s="37">
        <f t="shared" si="128"/>
        <v>0.27999999999999997</v>
      </c>
      <c r="L23" s="37">
        <f t="shared" ref="L23:L27" si="129">L14*0.5</f>
        <v>0.24</v>
      </c>
      <c r="M23" s="8">
        <f t="shared" ref="M23:M27" si="130">M14</f>
        <v>150</v>
      </c>
      <c r="P23" s="17" t="str">
        <f t="shared" si="5"/>
        <v>CITIZENS FINANCIAL GROUP, INC.</v>
      </c>
      <c r="Q23" s="3" t="b">
        <f t="shared" si="86"/>
        <v>1</v>
      </c>
      <c r="R23" s="3" t="b">
        <f t="shared" si="6"/>
        <v>1</v>
      </c>
      <c r="S23" s="3" t="b">
        <f t="shared" si="7"/>
        <v>1</v>
      </c>
      <c r="T23" s="3" t="b">
        <f t="shared" si="8"/>
        <v>1</v>
      </c>
      <c r="V23" s="3" t="str">
        <f t="shared" si="87"/>
        <v>CITIZENS FINANCIAL GROUP, INC.</v>
      </c>
      <c r="W23" s="58">
        <f t="shared" si="9"/>
        <v>34.022862982025586</v>
      </c>
      <c r="X23" s="58">
        <f t="shared" si="10"/>
        <v>626.62856041045529</v>
      </c>
      <c r="Y23" s="59">
        <f t="shared" si="11"/>
        <v>2000</v>
      </c>
      <c r="Z23" s="58">
        <f t="shared" si="12"/>
        <v>83.889714454932388</v>
      </c>
      <c r="AA23" s="58">
        <f t="shared" si="13"/>
        <v>514.41875917513801</v>
      </c>
      <c r="AB23" s="59">
        <f t="shared" si="14"/>
        <v>1600</v>
      </c>
      <c r="AD23" s="58">
        <f t="shared" si="15"/>
        <v>68.045725964051172</v>
      </c>
      <c r="AE23" s="58">
        <f t="shared" si="16"/>
        <v>203.25712082091067</v>
      </c>
      <c r="AF23" s="59">
        <f t="shared" si="17"/>
        <v>600</v>
      </c>
      <c r="AG23" s="62">
        <f t="shared" si="18"/>
        <v>167.77942890986478</v>
      </c>
      <c r="AH23" s="58">
        <f t="shared" si="19"/>
        <v>188.83751835027593</v>
      </c>
      <c r="AI23" s="63">
        <f t="shared" si="20"/>
        <v>350</v>
      </c>
      <c r="AK23" s="58">
        <f t="shared" si="21"/>
        <v>38.745398451060865</v>
      </c>
      <c r="AL23" s="58">
        <f>SUMPRODUCT(BW23:CF23,C$23:L$23)+ M$23</f>
        <v>180.92537732322214</v>
      </c>
      <c r="AM23" s="59">
        <f t="shared" si="22"/>
        <v>600</v>
      </c>
      <c r="AN23" s="62">
        <f t="shared" si="23"/>
        <v>92.648404960361887</v>
      </c>
      <c r="AO23" s="58">
        <f t="shared" si="24"/>
        <v>129.88779259058913</v>
      </c>
      <c r="AP23" s="63">
        <f t="shared" si="25"/>
        <v>350</v>
      </c>
      <c r="AQ23" s="6"/>
      <c r="AR23" s="58">
        <f>SUMPRODUCT(BW23:CF23,C$31:L$31) + M$31</f>
        <v>68.166574798924415</v>
      </c>
      <c r="AS23" s="58">
        <f t="shared" si="26"/>
        <v>197.19052649379046</v>
      </c>
      <c r="AT23" s="59">
        <f>SUMPRODUCT(BW23:CF23,C$33:L$33) + M$33</f>
        <v>600</v>
      </c>
      <c r="AU23" s="62">
        <f>SUMPRODUCT(BW23:CF23,C$34:L$34) + M$34</f>
        <v>144.37421255184961</v>
      </c>
      <c r="AV23" s="58">
        <f t="shared" si="27"/>
        <v>163.39141852081687</v>
      </c>
      <c r="AW23" s="63">
        <f>SUMPRODUCT(BW23:CF23,C$36:L$36)+ M$36</f>
        <v>350</v>
      </c>
      <c r="AY23" s="5" t="str">
        <f t="shared" si="88"/>
        <v>CITIZENS FINANCIAL GROUP, INC.</v>
      </c>
      <c r="AZ23" s="6">
        <f t="shared" si="89"/>
        <v>2.6486617462688637</v>
      </c>
      <c r="BA23" s="3">
        <f t="shared" si="90"/>
        <v>27</v>
      </c>
      <c r="BB23" s="6">
        <f t="shared" si="91"/>
        <v>8.3889714454932385</v>
      </c>
      <c r="BC23" s="3">
        <f t="shared" si="92"/>
        <v>26</v>
      </c>
      <c r="BD23" s="6">
        <f t="shared" si="93"/>
        <v>9.2648404960361894</v>
      </c>
      <c r="BE23" s="3">
        <f t="shared" si="94"/>
        <v>25</v>
      </c>
      <c r="BG23" s="5" t="str">
        <f t="shared" si="95"/>
        <v>CITIZENS FINANCIAL GROUP, INC.</v>
      </c>
      <c r="BH23" s="30">
        <f t="shared" si="28"/>
        <v>160.11180400000001</v>
      </c>
      <c r="BI23" s="30">
        <f t="shared" si="29"/>
        <v>9.7523530000000012</v>
      </c>
      <c r="BJ23" s="30">
        <f t="shared" si="30"/>
        <v>672.0305893333333</v>
      </c>
      <c r="BK23" s="30">
        <f t="shared" si="31"/>
        <v>20.130327666666666</v>
      </c>
      <c r="BL23" s="30">
        <f t="shared" si="32"/>
        <v>1.4375</v>
      </c>
      <c r="BM23" s="4">
        <f t="shared" si="33"/>
        <v>1.6608057999999998E-2</v>
      </c>
      <c r="BN23" s="1">
        <f t="shared" si="33"/>
        <v>2.3014459999999999</v>
      </c>
      <c r="BO23" s="4">
        <f t="shared" si="33"/>
        <v>0.32706671999999998</v>
      </c>
      <c r="BP23" s="1">
        <f t="shared" si="33"/>
        <v>45.322963999999999</v>
      </c>
      <c r="BQ23" s="4">
        <f t="shared" si="33"/>
        <v>2.0739614999999998</v>
      </c>
      <c r="BR23" s="4"/>
      <c r="BS23" s="4"/>
      <c r="BT23" s="4"/>
      <c r="BU23" s="3" t="str">
        <f t="shared" si="34"/>
        <v>CITIZENS FINANCIAL GROUP, INC.</v>
      </c>
      <c r="BW23" s="4">
        <f t="shared" si="96"/>
        <v>8.6351652143675679</v>
      </c>
      <c r="BX23" s="4">
        <f t="shared" si="35"/>
        <v>3.2510861028837836</v>
      </c>
      <c r="BY23" s="4">
        <f t="shared" si="36"/>
        <v>0.59956378403510124</v>
      </c>
      <c r="BZ23" s="4">
        <f t="shared" si="37"/>
        <v>0.24202890922649481</v>
      </c>
      <c r="CA23" s="4">
        <f t="shared" si="38"/>
        <v>0.51546472083137174</v>
      </c>
      <c r="CB23" s="4">
        <f t="shared" si="39"/>
        <v>1.6608057999999999</v>
      </c>
      <c r="CC23" s="4">
        <f t="shared" si="39"/>
        <v>0.50853796860577283</v>
      </c>
      <c r="CD23" s="4">
        <f t="shared" si="39"/>
        <v>32.706671999999998</v>
      </c>
      <c r="CE23" s="4">
        <f t="shared" si="39"/>
        <v>11.602188948715826</v>
      </c>
      <c r="CF23" s="4">
        <f t="shared" si="39"/>
        <v>41.479230000000001</v>
      </c>
      <c r="CJ23" s="3" t="str">
        <f t="shared" si="2"/>
        <v>CITIZENS FINANCIAL GROUP, INC.</v>
      </c>
      <c r="CL23" s="4">
        <f t="shared" si="97"/>
        <v>6.3451194707875996E-2</v>
      </c>
      <c r="CM23" s="4">
        <f t="shared" si="40"/>
        <v>2.3888980952318339E-2</v>
      </c>
      <c r="CN23" s="4">
        <f t="shared" si="41"/>
        <v>4.4055947345749032E-3</v>
      </c>
      <c r="CO23" s="4">
        <f t="shared" si="42"/>
        <v>1.7784284449721328E-3</v>
      </c>
      <c r="CP23" s="4">
        <f t="shared" si="43"/>
        <v>3.7876348112127851E-3</v>
      </c>
      <c r="CQ23" s="4">
        <f t="shared" si="44"/>
        <v>1.2203601155474557E-2</v>
      </c>
      <c r="CR23" s="4">
        <f t="shared" si="45"/>
        <v>3.736737035287385E-3</v>
      </c>
      <c r="CS23" s="4">
        <f t="shared" si="46"/>
        <v>0.14419717713326649</v>
      </c>
      <c r="CT23" s="4">
        <f t="shared" si="47"/>
        <v>5.9677019746925145E-2</v>
      </c>
      <c r="CU23" s="4">
        <f t="shared" si="48"/>
        <v>0.1828736312780922</v>
      </c>
      <c r="CV23" s="4">
        <f t="shared" si="49"/>
        <v>0</v>
      </c>
      <c r="CW23" s="4">
        <f t="shared" si="98"/>
        <v>0.40268816634904575</v>
      </c>
      <c r="CZ23" s="4">
        <f t="shared" si="50"/>
        <v>0.10293473127753451</v>
      </c>
      <c r="DA23" s="4">
        <f t="shared" si="51"/>
        <v>7.7508574776001815E-2</v>
      </c>
      <c r="DB23" s="4">
        <f t="shared" si="52"/>
        <v>3.5735238099850824E-3</v>
      </c>
      <c r="DC23" s="4">
        <f t="shared" si="53"/>
        <v>4.3276266488519047E-3</v>
      </c>
      <c r="DD23" s="4">
        <f t="shared" si="54"/>
        <v>1.5361380241325413E-3</v>
      </c>
      <c r="DE23" s="4">
        <f t="shared" si="55"/>
        <v>1.97974902023564E-2</v>
      </c>
      <c r="DF23" s="4">
        <f t="shared" si="56"/>
        <v>6.0619823527826152E-3</v>
      </c>
      <c r="DG23" s="4">
        <f t="shared" si="57"/>
        <v>0.29240776606979774</v>
      </c>
      <c r="DH23" s="4">
        <f t="shared" si="58"/>
        <v>0.12101501830215677</v>
      </c>
      <c r="DI23" s="4">
        <f t="shared" si="59"/>
        <v>0.37083714853640065</v>
      </c>
      <c r="DJ23" s="4">
        <f t="shared" si="60"/>
        <v>0</v>
      </c>
      <c r="DK23" s="4">
        <f t="shared" si="99"/>
        <v>0.81011940546349415</v>
      </c>
      <c r="DN23" s="4">
        <f t="shared" si="100"/>
        <v>5.4873620177639568E-2</v>
      </c>
      <c r="DO23" s="4">
        <f t="shared" si="109"/>
        <v>5.5092206358752477E-2</v>
      </c>
      <c r="DP23" s="4">
        <f t="shared" si="110"/>
        <v>3.1750246946317443E-3</v>
      </c>
      <c r="DQ23" s="4">
        <f t="shared" si="111"/>
        <v>2.5633561735073623E-3</v>
      </c>
      <c r="DR23" s="4">
        <f t="shared" si="112"/>
        <v>6.8241831037415049E-4</v>
      </c>
      <c r="DS23" s="4">
        <f t="shared" si="113"/>
        <v>4.3974465839975736E-3</v>
      </c>
      <c r="DT23" s="4">
        <f t="shared" si="114"/>
        <v>4.0394883367071352E-3</v>
      </c>
      <c r="DU23" s="4">
        <f t="shared" si="115"/>
        <v>0.20784008783253874</v>
      </c>
      <c r="DV23" s="4">
        <f t="shared" si="116"/>
        <v>8.6016087640342687E-2</v>
      </c>
      <c r="DW23" s="4">
        <f t="shared" si="117"/>
        <v>0.26358679374123045</v>
      </c>
      <c r="DX23" s="4">
        <f t="shared" si="101"/>
        <v>0.31773347015027814</v>
      </c>
      <c r="DY23" s="4">
        <f t="shared" si="102"/>
        <v>0.56587990413481659</v>
      </c>
      <c r="DZ23" s="4"/>
      <c r="EA23" s="4"/>
      <c r="EB23" s="3" t="str">
        <f t="shared" si="103"/>
        <v>CITIZENS FINANCIAL GROUP, INC.</v>
      </c>
      <c r="ED23" s="4">
        <f t="shared" si="62"/>
        <v>0.22286943894188121</v>
      </c>
      <c r="EE23" s="4">
        <f t="shared" si="63"/>
        <v>4.1954480181565501E-2</v>
      </c>
      <c r="EF23" s="4">
        <f t="shared" si="64"/>
        <v>1.5474451367235454E-2</v>
      </c>
      <c r="EG23" s="4">
        <f t="shared" si="65"/>
        <v>3.1233245611372458E-3</v>
      </c>
      <c r="EH23" s="4">
        <f t="shared" si="66"/>
        <v>1.3303895209193754E-2</v>
      </c>
      <c r="EI23" s="4">
        <f t="shared" si="67"/>
        <v>2.1432297335872749E-2</v>
      </c>
      <c r="EJ23" s="4">
        <f t="shared" si="68"/>
        <v>2.6250238166893795E-3</v>
      </c>
      <c r="EK23" s="4">
        <f t="shared" si="69"/>
        <v>0.25324301703577762</v>
      </c>
      <c r="EL23" s="4">
        <f t="shared" si="70"/>
        <v>0.10480641042263829</v>
      </c>
      <c r="EM23" s="4">
        <f t="shared" si="71"/>
        <v>0.32116766112800899</v>
      </c>
      <c r="EN23" s="4">
        <f t="shared" si="72"/>
        <v>0</v>
      </c>
      <c r="EO23" s="4">
        <f t="shared" si="104"/>
        <v>0.70327440973898703</v>
      </c>
      <c r="ER23" s="4">
        <f t="shared" si="73"/>
        <v>0.1864072072921705</v>
      </c>
      <c r="ES23" s="4">
        <f t="shared" si="74"/>
        <v>7.0181156475920076E-2</v>
      </c>
      <c r="ET23" s="4">
        <f t="shared" si="75"/>
        <v>6.4713880858673694E-3</v>
      </c>
      <c r="EU23" s="4">
        <f t="shared" si="76"/>
        <v>3.9185063573956231E-3</v>
      </c>
      <c r="EV23" s="4">
        <f t="shared" si="77"/>
        <v>2.7818326772700778E-3</v>
      </c>
      <c r="EW23" s="4">
        <f t="shared" si="78"/>
        <v>1.7925897382804902E-2</v>
      </c>
      <c r="EX23" s="4">
        <f t="shared" si="79"/>
        <v>2.195560598472656E-3</v>
      </c>
      <c r="EY23" s="4">
        <f t="shared" si="80"/>
        <v>0.26476445018664663</v>
      </c>
      <c r="EZ23" s="4">
        <f t="shared" si="81"/>
        <v>0.10957463687010781</v>
      </c>
      <c r="FA23" s="4">
        <f t="shared" si="82"/>
        <v>0.33577936407334441</v>
      </c>
      <c r="FB23" s="4">
        <f t="shared" si="83"/>
        <v>0</v>
      </c>
      <c r="FC23" s="4">
        <f t="shared" si="105"/>
        <v>0.73023990911137648</v>
      </c>
      <c r="FF23" s="4">
        <f t="shared" si="106"/>
        <v>7.9778076527199857E-2</v>
      </c>
      <c r="FG23" s="4">
        <f t="shared" si="118"/>
        <v>4.0047934150441021E-2</v>
      </c>
      <c r="FH23" s="4">
        <f t="shared" si="119"/>
        <v>4.6160133456494045E-3</v>
      </c>
      <c r="FI23" s="4">
        <f t="shared" si="120"/>
        <v>1.863369177343543E-3</v>
      </c>
      <c r="FJ23" s="4">
        <f t="shared" si="121"/>
        <v>9.9213465436304442E-4</v>
      </c>
      <c r="FK23" s="4">
        <f t="shared" si="122"/>
        <v>3.1966164157453156E-3</v>
      </c>
      <c r="FL23" s="4">
        <f t="shared" si="123"/>
        <v>2.3491259269084776E-3</v>
      </c>
      <c r="FM23" s="4">
        <f t="shared" si="124"/>
        <v>0.1510842767330379</v>
      </c>
      <c r="FN23" s="4">
        <f t="shared" si="125"/>
        <v>6.2527294537219766E-2</v>
      </c>
      <c r="FO23" s="4">
        <f t="shared" si="126"/>
        <v>0.19160798334949297</v>
      </c>
      <c r="FP23" s="4">
        <f t="shared" si="107"/>
        <v>0.46193717518259858</v>
      </c>
      <c r="FQ23" s="4">
        <f t="shared" si="108"/>
        <v>0.41076529696240444</v>
      </c>
    </row>
    <row r="24" spans="1:173">
      <c r="A24" s="73"/>
      <c r="B24" s="16" t="s">
        <v>42</v>
      </c>
      <c r="C24" s="40">
        <f t="shared" si="127"/>
        <v>0</v>
      </c>
      <c r="D24" s="69">
        <f t="shared" si="127"/>
        <v>0</v>
      </c>
      <c r="E24" s="40">
        <f t="shared" si="127"/>
        <v>0</v>
      </c>
      <c r="F24" s="69">
        <f t="shared" si="127"/>
        <v>0</v>
      </c>
      <c r="G24" s="40">
        <f t="shared" si="127"/>
        <v>0</v>
      </c>
      <c r="H24" s="38">
        <v>0</v>
      </c>
      <c r="I24" s="38">
        <v>0</v>
      </c>
      <c r="J24" s="33">
        <f t="shared" si="128"/>
        <v>0</v>
      </c>
      <c r="K24" s="38">
        <f t="shared" si="128"/>
        <v>0</v>
      </c>
      <c r="L24" s="38">
        <f t="shared" si="129"/>
        <v>0</v>
      </c>
      <c r="M24" s="8">
        <f t="shared" si="130"/>
        <v>600</v>
      </c>
      <c r="P24" s="17" t="str">
        <f t="shared" si="5"/>
        <v>REGIONS FINANCIAL CORPORATION</v>
      </c>
      <c r="Q24" s="3" t="b">
        <f t="shared" si="86"/>
        <v>1</v>
      </c>
      <c r="R24" s="3" t="b">
        <f t="shared" si="6"/>
        <v>1</v>
      </c>
      <c r="S24" s="3" t="b">
        <f t="shared" si="7"/>
        <v>1</v>
      </c>
      <c r="T24" s="3" t="b">
        <f t="shared" si="8"/>
        <v>1</v>
      </c>
      <c r="V24" s="3" t="str">
        <f t="shared" si="87"/>
        <v>REGIONS FINANCIAL CORPORATION</v>
      </c>
      <c r="W24" s="58">
        <f t="shared" si="9"/>
        <v>29.11336908530798</v>
      </c>
      <c r="X24" s="58">
        <f t="shared" si="10"/>
        <v>623.27866697927561</v>
      </c>
      <c r="Y24" s="59">
        <f t="shared" si="11"/>
        <v>2000</v>
      </c>
      <c r="Z24" s="58">
        <f t="shared" si="12"/>
        <v>72.333629264358535</v>
      </c>
      <c r="AA24" s="58">
        <f t="shared" si="13"/>
        <v>505.62584414738672</v>
      </c>
      <c r="AB24" s="59">
        <f t="shared" si="14"/>
        <v>1600</v>
      </c>
      <c r="AD24" s="58">
        <f t="shared" si="15"/>
        <v>58.22673817061596</v>
      </c>
      <c r="AE24" s="58">
        <f t="shared" si="16"/>
        <v>196.55733395855128</v>
      </c>
      <c r="AF24" s="59">
        <f t="shared" si="17"/>
        <v>600</v>
      </c>
      <c r="AG24" s="62">
        <f t="shared" si="18"/>
        <v>144.66725852871707</v>
      </c>
      <c r="AH24" s="58">
        <f t="shared" si="19"/>
        <v>171.25168829477346</v>
      </c>
      <c r="AI24" s="63">
        <f t="shared" si="20"/>
        <v>350</v>
      </c>
      <c r="AK24" s="58">
        <f t="shared" si="21"/>
        <v>33.411362516520512</v>
      </c>
      <c r="AL24" s="58">
        <f>SUMPRODUCT(BW24:CF24,C$23:L$23) + M$23</f>
        <v>177.06704921708914</v>
      </c>
      <c r="AM24" s="59">
        <f t="shared" si="22"/>
        <v>600</v>
      </c>
      <c r="AN24" s="62">
        <f t="shared" si="23"/>
        <v>80.469084910167908</v>
      </c>
      <c r="AO24" s="58">
        <f t="shared" si="24"/>
        <v>120.65121304897797</v>
      </c>
      <c r="AP24" s="63">
        <f t="shared" si="25"/>
        <v>350</v>
      </c>
      <c r="AQ24" s="6"/>
      <c r="AR24" s="58">
        <f>SUMPRODUCT(BW24:CF24,C$31:L$31)+ M$31</f>
        <v>62.30936431105647</v>
      </c>
      <c r="AS24" s="58">
        <f t="shared" si="26"/>
        <v>193.13568220210104</v>
      </c>
      <c r="AT24" s="59">
        <f>SUMPRODUCT(BW24:CF24,C$33:L$33)+ M$33</f>
        <v>600</v>
      </c>
      <c r="AU24" s="62">
        <f>SUMPRODUCT(BW24:CF24,C$34:L$34)+ M$34</f>
        <v>131.96886353100206</v>
      </c>
      <c r="AV24" s="58">
        <f t="shared" si="27"/>
        <v>154.50751460306822</v>
      </c>
      <c r="AW24" s="63">
        <f>SUMPRODUCT(BW24:CF24,C$36:L$36) + M$36</f>
        <v>350</v>
      </c>
      <c r="AY24" s="5" t="str">
        <f t="shared" si="88"/>
        <v>REGIONS FINANCIAL CORPORATION</v>
      </c>
      <c r="AZ24" s="6">
        <f t="shared" si="89"/>
        <v>2.6135796060184213</v>
      </c>
      <c r="BA24" s="3">
        <f t="shared" si="90"/>
        <v>28</v>
      </c>
      <c r="BB24" s="6">
        <f t="shared" si="91"/>
        <v>7.2333629264358539</v>
      </c>
      <c r="BC24" s="3">
        <f t="shared" si="92"/>
        <v>30</v>
      </c>
      <c r="BD24" s="6">
        <f t="shared" si="93"/>
        <v>8.0469084910167901</v>
      </c>
      <c r="BE24" s="3">
        <f t="shared" si="94"/>
        <v>31</v>
      </c>
      <c r="BG24" s="5" t="str">
        <f t="shared" si="95"/>
        <v>REGIONS FINANCIAL CORPORATION</v>
      </c>
      <c r="BH24" s="30">
        <f t="shared" si="28"/>
        <v>146.35420300000001</v>
      </c>
      <c r="BI24" s="30">
        <f t="shared" si="29"/>
        <v>9.204388999999999</v>
      </c>
      <c r="BJ24" s="30">
        <f t="shared" si="30"/>
        <v>262.98613466666666</v>
      </c>
      <c r="BK24" s="30">
        <f t="shared" si="31"/>
        <v>26.847543000000002</v>
      </c>
      <c r="BL24" s="30">
        <f t="shared" si="32"/>
        <v>0.64927500000000005</v>
      </c>
      <c r="BM24" s="4">
        <f t="shared" si="33"/>
        <v>6.0800094999999997E-3</v>
      </c>
      <c r="BN24" s="1">
        <f t="shared" si="33"/>
        <v>0.76750600000000002</v>
      </c>
      <c r="BO24" s="4">
        <f t="shared" si="33"/>
        <v>0.28448709999999999</v>
      </c>
      <c r="BP24" s="1">
        <f t="shared" si="33"/>
        <v>35.912044999999999</v>
      </c>
      <c r="BQ24" s="4">
        <f t="shared" si="33"/>
        <v>1.7397378999999999</v>
      </c>
      <c r="BR24" s="4"/>
      <c r="BS24" s="4"/>
      <c r="BT24" s="4"/>
      <c r="BU24" s="3" t="str">
        <f t="shared" si="34"/>
        <v>REGIONS FINANCIAL CORPORATION</v>
      </c>
      <c r="BW24" s="4">
        <f t="shared" si="96"/>
        <v>7.8931889539017979</v>
      </c>
      <c r="BX24" s="4">
        <f t="shared" si="35"/>
        <v>2.5740646334069406</v>
      </c>
      <c r="BY24" s="4">
        <f t="shared" si="36"/>
        <v>0.57153376466588679</v>
      </c>
      <c r="BZ24" s="4">
        <f t="shared" si="37"/>
        <v>1.7960915657404641</v>
      </c>
      <c r="CA24" s="4">
        <f t="shared" si="38"/>
        <v>0.23301911237701722</v>
      </c>
      <c r="CB24" s="4">
        <f t="shared" si="39"/>
        <v>0.60800094999999998</v>
      </c>
      <c r="CC24" s="4">
        <f t="shared" si="39"/>
        <v>0.16959161419939561</v>
      </c>
      <c r="CD24" s="4">
        <f t="shared" si="39"/>
        <v>28.448709999999998</v>
      </c>
      <c r="CE24" s="4">
        <f t="shared" si="39"/>
        <v>9.1930953947492373</v>
      </c>
      <c r="CF24" s="4">
        <f t="shared" si="39"/>
        <v>34.794757999999995</v>
      </c>
      <c r="CJ24" s="3" t="str">
        <f t="shared" si="2"/>
        <v>REGIONS FINANCIAL CORPORATION</v>
      </c>
      <c r="CL24" s="4">
        <f t="shared" si="97"/>
        <v>6.7779762372856781E-2</v>
      </c>
      <c r="CM24" s="4">
        <f t="shared" si="40"/>
        <v>2.2103802430632622E-2</v>
      </c>
      <c r="CN24" s="4">
        <f t="shared" si="41"/>
        <v>4.9078291402068486E-3</v>
      </c>
      <c r="CO24" s="4">
        <f t="shared" si="42"/>
        <v>1.5423254179871433E-2</v>
      </c>
      <c r="CP24" s="4">
        <f t="shared" si="43"/>
        <v>2.0009631287796403E-3</v>
      </c>
      <c r="CQ24" s="4">
        <f t="shared" si="44"/>
        <v>5.2209772443240418E-3</v>
      </c>
      <c r="CR24" s="4">
        <f t="shared" si="45"/>
        <v>1.456303577425704E-3</v>
      </c>
      <c r="CS24" s="4">
        <f t="shared" si="46"/>
        <v>0.14657549552220975</v>
      </c>
      <c r="CT24" s="4">
        <f t="shared" si="47"/>
        <v>5.5259550667840461E-2</v>
      </c>
      <c r="CU24" s="4">
        <f t="shared" si="48"/>
        <v>0.17927206173585275</v>
      </c>
      <c r="CV24" s="4">
        <f t="shared" si="49"/>
        <v>0</v>
      </c>
      <c r="CW24" s="4">
        <f t="shared" si="98"/>
        <v>0.38778438874765275</v>
      </c>
      <c r="CZ24" s="4">
        <f t="shared" si="50"/>
        <v>0.10912198149293008</v>
      </c>
      <c r="DA24" s="4">
        <f t="shared" si="51"/>
        <v>7.1172002831476275E-2</v>
      </c>
      <c r="DB24" s="4">
        <f t="shared" si="52"/>
        <v>3.950678062738259E-3</v>
      </c>
      <c r="DC24" s="4">
        <f t="shared" si="53"/>
        <v>3.7245986078818225E-2</v>
      </c>
      <c r="DD24" s="4">
        <f t="shared" si="54"/>
        <v>8.0536230086492564E-4</v>
      </c>
      <c r="DE24" s="4">
        <f t="shared" si="55"/>
        <v>8.4055086988367757E-3</v>
      </c>
      <c r="DF24" s="4">
        <f t="shared" si="56"/>
        <v>2.3445749359483569E-3</v>
      </c>
      <c r="DG24" s="4">
        <f t="shared" si="57"/>
        <v>0.29497389688579195</v>
      </c>
      <c r="DH24" s="4">
        <f t="shared" si="58"/>
        <v>0.11120634416126469</v>
      </c>
      <c r="DI24" s="4">
        <f t="shared" si="59"/>
        <v>0.36077366455133059</v>
      </c>
      <c r="DJ24" s="4">
        <f t="shared" si="60"/>
        <v>0</v>
      </c>
      <c r="DK24" s="4">
        <f t="shared" si="99"/>
        <v>0.7777039892331723</v>
      </c>
      <c r="DN24" s="4">
        <f t="shared" si="100"/>
        <v>5.5309391918977283E-2</v>
      </c>
      <c r="DO24" s="4">
        <f t="shared" si="109"/>
        <v>4.8098835748258142E-2</v>
      </c>
      <c r="DP24" s="4">
        <f t="shared" si="110"/>
        <v>3.3373905411204626E-3</v>
      </c>
      <c r="DQ24" s="4">
        <f t="shared" si="111"/>
        <v>2.0976045067057948E-2</v>
      </c>
      <c r="DR24" s="4">
        <f t="shared" si="112"/>
        <v>3.401705330576424E-4</v>
      </c>
      <c r="DS24" s="4">
        <f t="shared" si="113"/>
        <v>1.7751677547069064E-3</v>
      </c>
      <c r="DT24" s="4">
        <f t="shared" si="114"/>
        <v>1.4854593483552667E-3</v>
      </c>
      <c r="DU24" s="4">
        <f t="shared" si="115"/>
        <v>0.19934665952745464</v>
      </c>
      <c r="DV24" s="4">
        <f t="shared" si="116"/>
        <v>7.5154491501977963E-2</v>
      </c>
      <c r="DW24" s="4">
        <f t="shared" si="117"/>
        <v>0.24381487864884485</v>
      </c>
      <c r="DX24" s="4">
        <f t="shared" si="101"/>
        <v>0.35036150941018884</v>
      </c>
      <c r="DY24" s="4">
        <f t="shared" si="102"/>
        <v>0.52157665678133969</v>
      </c>
      <c r="DZ24" s="4"/>
      <c r="EA24" s="4"/>
      <c r="EB24" s="3" t="str">
        <f t="shared" si="103"/>
        <v>REGIONS FINANCIAL CORPORATION</v>
      </c>
      <c r="ED24" s="4">
        <f t="shared" si="62"/>
        <v>0.23624265397733923</v>
      </c>
      <c r="EE24" s="4">
        <f t="shared" si="63"/>
        <v>3.8520797111075221E-2</v>
      </c>
      <c r="EF24" s="4">
        <f t="shared" si="64"/>
        <v>1.7105969993988942E-2</v>
      </c>
      <c r="EG24" s="4">
        <f t="shared" si="65"/>
        <v>2.6878454370910083E-2</v>
      </c>
      <c r="EH24" s="4">
        <f t="shared" si="66"/>
        <v>6.974247526176135E-3</v>
      </c>
      <c r="EI24" s="4">
        <f t="shared" si="67"/>
        <v>9.0987152903352735E-3</v>
      </c>
      <c r="EJ24" s="4">
        <f t="shared" si="68"/>
        <v>1.0151732909158657E-3</v>
      </c>
      <c r="EK24" s="4">
        <f t="shared" si="69"/>
        <v>0.25544043574337899</v>
      </c>
      <c r="EL24" s="4">
        <f t="shared" si="70"/>
        <v>9.6302070487884875E-2</v>
      </c>
      <c r="EM24" s="4">
        <f t="shared" si="71"/>
        <v>0.31242148220799543</v>
      </c>
      <c r="EN24" s="4">
        <f t="shared" si="72"/>
        <v>0</v>
      </c>
      <c r="EO24" s="4">
        <f t="shared" si="104"/>
        <v>0.67427787702051045</v>
      </c>
      <c r="ER24" s="4">
        <f t="shared" si="73"/>
        <v>0.19617941381372489</v>
      </c>
      <c r="ES24" s="4">
        <f t="shared" si="74"/>
        <v>6.397648578408742E-2</v>
      </c>
      <c r="ET24" s="4">
        <f t="shared" si="75"/>
        <v>7.1025259614163816E-3</v>
      </c>
      <c r="EU24" s="4">
        <f t="shared" si="76"/>
        <v>3.3480402462862734E-2</v>
      </c>
      <c r="EV24" s="4">
        <f t="shared" si="77"/>
        <v>1.4478797207471002E-3</v>
      </c>
      <c r="EW24" s="4">
        <f t="shared" si="78"/>
        <v>7.5557085143784734E-3</v>
      </c>
      <c r="EX24" s="4">
        <f t="shared" si="79"/>
        <v>8.4301500079798409E-4</v>
      </c>
      <c r="EY24" s="4">
        <f t="shared" si="80"/>
        <v>0.26515192168295626</v>
      </c>
      <c r="EZ24" s="4">
        <f t="shared" si="81"/>
        <v>9.9963339702265772E-2</v>
      </c>
      <c r="FA24" s="4">
        <f t="shared" si="82"/>
        <v>0.32429930735676288</v>
      </c>
      <c r="FB24" s="4">
        <f t="shared" si="83"/>
        <v>0</v>
      </c>
      <c r="FC24" s="4">
        <f t="shared" si="105"/>
        <v>0.69781329225716138</v>
      </c>
      <c r="FF24" s="4">
        <f t="shared" si="106"/>
        <v>7.8505855890873652E-2</v>
      </c>
      <c r="FG24" s="4">
        <f t="shared" si="118"/>
        <v>3.4135615460237537E-2</v>
      </c>
      <c r="FH24" s="4">
        <f t="shared" si="119"/>
        <v>4.7370743337149419E-3</v>
      </c>
      <c r="FI24" s="4">
        <f t="shared" si="120"/>
        <v>1.4886643245031831E-2</v>
      </c>
      <c r="FJ24" s="4">
        <f t="shared" si="121"/>
        <v>4.8283624028385E-4</v>
      </c>
      <c r="FK24" s="4">
        <f t="shared" si="122"/>
        <v>1.2598318214860882E-3</v>
      </c>
      <c r="FL24" s="4">
        <f t="shared" si="123"/>
        <v>8.4338123047573738E-4</v>
      </c>
      <c r="FM24" s="4">
        <f t="shared" si="124"/>
        <v>0.14147579264761143</v>
      </c>
      <c r="FN24" s="4">
        <f t="shared" si="125"/>
        <v>5.3336942196446302E-2</v>
      </c>
      <c r="FO24" s="4">
        <f t="shared" si="126"/>
        <v>0.17303476916991381</v>
      </c>
      <c r="FP24" s="4">
        <f t="shared" si="107"/>
        <v>0.49730125776392481</v>
      </c>
      <c r="FQ24" s="4">
        <f t="shared" si="108"/>
        <v>0.36995071706593335</v>
      </c>
    </row>
    <row r="25" spans="1:173">
      <c r="A25" s="72" t="s">
        <v>38</v>
      </c>
      <c r="B25" s="14" t="s">
        <v>40</v>
      </c>
      <c r="C25" s="8">
        <f t="shared" si="127"/>
        <v>2</v>
      </c>
      <c r="D25" s="34">
        <f>D16/2</f>
        <v>2</v>
      </c>
      <c r="E25" s="8">
        <f t="shared" si="127"/>
        <v>1</v>
      </c>
      <c r="F25" s="34">
        <f>F16/2</f>
        <v>1.5</v>
      </c>
      <c r="G25" s="43">
        <f t="shared" si="127"/>
        <v>0.5</v>
      </c>
      <c r="H25" s="70">
        <f>H16/2</f>
        <v>1</v>
      </c>
      <c r="I25" s="34">
        <f>I22*2</f>
        <v>0.4</v>
      </c>
      <c r="J25" s="34">
        <f t="shared" si="128"/>
        <v>0.75</v>
      </c>
      <c r="K25" s="70">
        <f t="shared" si="128"/>
        <v>0.875</v>
      </c>
      <c r="L25" s="70">
        <f t="shared" si="129"/>
        <v>0.75</v>
      </c>
      <c r="M25" s="8">
        <f t="shared" si="130"/>
        <v>0</v>
      </c>
      <c r="P25" s="17" t="str">
        <f t="shared" si="5"/>
        <v>BMO FINANCIAL CORP.</v>
      </c>
      <c r="Q25" s="3" t="b">
        <f t="shared" si="86"/>
        <v>1</v>
      </c>
      <c r="R25" s="3" t="b">
        <f t="shared" si="6"/>
        <v>1</v>
      </c>
      <c r="S25" s="3" t="b">
        <f t="shared" si="7"/>
        <v>1</v>
      </c>
      <c r="T25" s="3" t="b">
        <f t="shared" si="8"/>
        <v>1</v>
      </c>
      <c r="V25" s="3" t="str">
        <f t="shared" si="87"/>
        <v>BMO FINANCIAL CORP.</v>
      </c>
      <c r="W25" s="58">
        <f t="shared" si="9"/>
        <v>48.735242822514465</v>
      </c>
      <c r="X25" s="58">
        <f t="shared" si="10"/>
        <v>637.60202497515968</v>
      </c>
      <c r="Y25" s="59">
        <f t="shared" si="11"/>
        <v>2000</v>
      </c>
      <c r="Z25" s="58">
        <f t="shared" si="12"/>
        <v>120.94248643339394</v>
      </c>
      <c r="AA25" s="58">
        <f t="shared" si="13"/>
        <v>542.50563531706223</v>
      </c>
      <c r="AB25" s="59">
        <f t="shared" si="14"/>
        <v>1600</v>
      </c>
      <c r="AD25" s="58">
        <f t="shared" si="15"/>
        <v>97.47048564502893</v>
      </c>
      <c r="AE25" s="58">
        <f t="shared" si="16"/>
        <v>225.2040499503193</v>
      </c>
      <c r="AF25" s="59">
        <f t="shared" si="17"/>
        <v>600</v>
      </c>
      <c r="AG25" s="62">
        <f t="shared" si="18"/>
        <v>241.88497286678788</v>
      </c>
      <c r="AH25" s="58">
        <f t="shared" si="19"/>
        <v>245.01127063412454</v>
      </c>
      <c r="AI25" s="63">
        <f t="shared" si="20"/>
        <v>350</v>
      </c>
      <c r="AK25" s="58">
        <f t="shared" si="21"/>
        <v>54.926030466316043</v>
      </c>
      <c r="AL25" s="58">
        <f>SUMPRODUCT(BW25:CF25,C$23:L$23)+ M$23</f>
        <v>193.93279113514592</v>
      </c>
      <c r="AM25" s="59">
        <f t="shared" si="22"/>
        <v>600</v>
      </c>
      <c r="AN25" s="62">
        <f t="shared" si="23"/>
        <v>130.12470237743122</v>
      </c>
      <c r="AO25" s="58">
        <f t="shared" si="24"/>
        <v>158.85263635228961</v>
      </c>
      <c r="AP25" s="63">
        <f t="shared" si="25"/>
        <v>350</v>
      </c>
      <c r="AQ25" s="6"/>
      <c r="AR25" s="58">
        <f>SUMPRODUCT(BW25:CF25,C$31:L$31) + M$31</f>
        <v>61.549468194788822</v>
      </c>
      <c r="AS25" s="58">
        <f t="shared" si="26"/>
        <v>192.60961942260778</v>
      </c>
      <c r="AT25" s="59">
        <f>SUMPRODUCT(BW25:CF25,C$33:L$33) + M$33</f>
        <v>600</v>
      </c>
      <c r="AU25" s="62">
        <f>SUMPRODUCT(BW25:CF25,C$34:L$34) + M$34</f>
        <v>130.35943246114167</v>
      </c>
      <c r="AV25" s="58">
        <f t="shared" si="27"/>
        <v>153.35494477509715</v>
      </c>
      <c r="AW25" s="63">
        <f>SUMPRODUCT(BW25:CF25,C$36:L$36)+ M$36</f>
        <v>350</v>
      </c>
      <c r="AY25" s="5" t="str">
        <f t="shared" si="88"/>
        <v>BMO FINANCIAL CORP.</v>
      </c>
      <c r="AZ25" s="6">
        <f t="shared" si="89"/>
        <v>4.7224028486905896</v>
      </c>
      <c r="BA25" s="3">
        <f t="shared" si="90"/>
        <v>20</v>
      </c>
      <c r="BB25" s="6">
        <f t="shared" si="91"/>
        <v>12.094248643339395</v>
      </c>
      <c r="BC25" s="3">
        <f t="shared" si="92"/>
        <v>14</v>
      </c>
      <c r="BD25" s="6">
        <f t="shared" si="93"/>
        <v>13.012470237743122</v>
      </c>
      <c r="BE25" s="3">
        <f t="shared" si="94"/>
        <v>14</v>
      </c>
      <c r="BG25" s="5" t="str">
        <f t="shared" si="95"/>
        <v>BMO FINANCIAL CORP.</v>
      </c>
      <c r="BH25" s="30">
        <f t="shared" si="28"/>
        <v>144.569335</v>
      </c>
      <c r="BI25" s="30">
        <f t="shared" si="29"/>
        <v>21.565895666666666</v>
      </c>
      <c r="BJ25" s="30">
        <f t="shared" si="30"/>
        <v>1829.2794099999999</v>
      </c>
      <c r="BK25" s="30">
        <f t="shared" si="31"/>
        <v>9.8657990000000009</v>
      </c>
      <c r="BL25" s="30">
        <f t="shared" si="32"/>
        <v>6.01</v>
      </c>
      <c r="BM25" s="4">
        <f t="shared" si="33"/>
        <v>4.4243670999999998E-2</v>
      </c>
      <c r="BN25" s="1">
        <f t="shared" si="33"/>
        <v>5.5595169000000002</v>
      </c>
      <c r="BO25" s="4">
        <f t="shared" si="33"/>
        <v>0.40967381000000003</v>
      </c>
      <c r="BP25" s="1">
        <f t="shared" si="33"/>
        <v>51.478287000000002</v>
      </c>
      <c r="BQ25" s="4">
        <f t="shared" si="33"/>
        <v>2.8667250000000002</v>
      </c>
      <c r="BR25" s="4"/>
      <c r="BS25" s="4"/>
      <c r="BT25" s="4"/>
      <c r="BU25" s="3" t="str">
        <f t="shared" si="34"/>
        <v>BMO FINANCIAL CORP.</v>
      </c>
      <c r="BW25" s="4">
        <f t="shared" si="96"/>
        <v>7.7969272812406247</v>
      </c>
      <c r="BX25" s="4">
        <f t="shared" si="35"/>
        <v>8.746530892668142</v>
      </c>
      <c r="BY25" s="4">
        <f t="shared" si="36"/>
        <v>3.1677276664599234</v>
      </c>
      <c r="BZ25" s="4">
        <f t="shared" si="37"/>
        <v>1.7468343893030169</v>
      </c>
      <c r="CA25" s="4">
        <f t="shared" si="38"/>
        <v>2.1539940137812383</v>
      </c>
      <c r="CB25" s="4">
        <f t="shared" si="39"/>
        <v>4.4243670999999996</v>
      </c>
      <c r="CC25" s="4">
        <f t="shared" si="39"/>
        <v>1.2284561231310505</v>
      </c>
      <c r="CD25" s="4">
        <f t="shared" si="39"/>
        <v>40.967381000000003</v>
      </c>
      <c r="CE25" s="4">
        <f t="shared" si="39"/>
        <v>13.1778851120642</v>
      </c>
      <c r="CF25" s="4">
        <f t="shared" si="39"/>
        <v>57.334500000000006</v>
      </c>
      <c r="CJ25" s="3" t="str">
        <f t="shared" si="2"/>
        <v>BMO FINANCIAL CORP.</v>
      </c>
      <c r="CL25" s="4">
        <f t="shared" si="97"/>
        <v>3.9996349816270121E-2</v>
      </c>
      <c r="CM25" s="4">
        <f t="shared" si="40"/>
        <v>4.4867586504706319E-2</v>
      </c>
      <c r="CN25" s="4">
        <f t="shared" si="41"/>
        <v>1.624967622504854E-2</v>
      </c>
      <c r="CO25" s="4">
        <f t="shared" si="42"/>
        <v>8.9608376204500153E-3</v>
      </c>
      <c r="CP25" s="4">
        <f t="shared" si="43"/>
        <v>1.1049467946767606E-2</v>
      </c>
      <c r="CQ25" s="4">
        <f t="shared" si="44"/>
        <v>2.2695932367223441E-2</v>
      </c>
      <c r="CR25" s="4">
        <f t="shared" si="45"/>
        <v>6.3016825811501569E-3</v>
      </c>
      <c r="CS25" s="4">
        <f t="shared" si="46"/>
        <v>0.12609164937126596</v>
      </c>
      <c r="CT25" s="4">
        <f t="shared" si="47"/>
        <v>4.7319552772308343E-2</v>
      </c>
      <c r="CU25" s="4">
        <f t="shared" si="48"/>
        <v>0.17646726479480951</v>
      </c>
      <c r="CV25" s="4">
        <f t="shared" si="49"/>
        <v>0</v>
      </c>
      <c r="CW25" s="4">
        <f t="shared" si="98"/>
        <v>0.37887608188675742</v>
      </c>
      <c r="CZ25" s="4">
        <f t="shared" si="50"/>
        <v>6.4468058423245572E-2</v>
      </c>
      <c r="DA25" s="4">
        <f t="shared" si="51"/>
        <v>0.14463950842428025</v>
      </c>
      <c r="DB25" s="4">
        <f t="shared" si="52"/>
        <v>1.3096008523871678E-2</v>
      </c>
      <c r="DC25" s="4">
        <f t="shared" si="53"/>
        <v>2.1665269676736501E-2</v>
      </c>
      <c r="DD25" s="4">
        <f t="shared" si="54"/>
        <v>4.4525172197602721E-3</v>
      </c>
      <c r="DE25" s="4">
        <f t="shared" si="55"/>
        <v>3.658240565805309E-2</v>
      </c>
      <c r="DF25" s="4">
        <f t="shared" si="56"/>
        <v>1.0157357925724407E-2</v>
      </c>
      <c r="DG25" s="4">
        <f t="shared" si="57"/>
        <v>0.25405080262610052</v>
      </c>
      <c r="DH25" s="4">
        <f t="shared" si="58"/>
        <v>9.5339940603969581E-2</v>
      </c>
      <c r="DI25" s="4">
        <f t="shared" si="59"/>
        <v>0.35554813091825815</v>
      </c>
      <c r="DJ25" s="4">
        <f t="shared" si="60"/>
        <v>0</v>
      </c>
      <c r="DK25" s="4">
        <f t="shared" si="99"/>
        <v>0.75167863773210586</v>
      </c>
      <c r="DN25" s="4">
        <f t="shared" si="100"/>
        <v>3.8187274868104082E-2</v>
      </c>
      <c r="DO25" s="4">
        <f t="shared" si="109"/>
        <v>0.1142351483835774</v>
      </c>
      <c r="DP25" s="4">
        <f t="shared" si="110"/>
        <v>1.2928905916292695E-2</v>
      </c>
      <c r="DQ25" s="4">
        <f t="shared" si="111"/>
        <v>1.4259216604868482E-2</v>
      </c>
      <c r="DR25" s="4">
        <f t="shared" si="112"/>
        <v>2.1978519684078112E-3</v>
      </c>
      <c r="DS25" s="4">
        <f t="shared" si="113"/>
        <v>9.0289052592337875E-3</v>
      </c>
      <c r="DT25" s="4">
        <f t="shared" si="114"/>
        <v>7.5208139606290064E-3</v>
      </c>
      <c r="DU25" s="4">
        <f t="shared" si="115"/>
        <v>0.20064732970350549</v>
      </c>
      <c r="DV25" s="4">
        <f t="shared" si="116"/>
        <v>7.5298736703585514E-2</v>
      </c>
      <c r="DW25" s="4">
        <f t="shared" si="117"/>
        <v>0.28080912286986653</v>
      </c>
      <c r="DX25" s="4">
        <f t="shared" si="101"/>
        <v>0.24488669376192915</v>
      </c>
      <c r="DY25" s="4">
        <f t="shared" si="102"/>
        <v>0.57330490849682025</v>
      </c>
      <c r="DZ25" s="4"/>
      <c r="EA25" s="4"/>
      <c r="EB25" s="3" t="str">
        <f t="shared" si="103"/>
        <v>BMO FINANCIAL CORP.</v>
      </c>
      <c r="ED25" s="4">
        <f t="shared" si="62"/>
        <v>0.1419532271865554</v>
      </c>
      <c r="EE25" s="4">
        <f t="shared" si="63"/>
        <v>7.9620999537114212E-2</v>
      </c>
      <c r="EF25" s="4">
        <f t="shared" si="64"/>
        <v>5.7672612412844312E-2</v>
      </c>
      <c r="EG25" s="4">
        <f t="shared" si="65"/>
        <v>1.590169883452875E-2</v>
      </c>
      <c r="EH25" s="4">
        <f t="shared" si="66"/>
        <v>3.9216269508174223E-2</v>
      </c>
      <c r="EI25" s="4">
        <f t="shared" si="67"/>
        <v>4.0275685885522793E-2</v>
      </c>
      <c r="EJ25" s="4">
        <f t="shared" si="68"/>
        <v>4.4731290890733999E-3</v>
      </c>
      <c r="EK25" s="4">
        <f t="shared" si="69"/>
        <v>0.22375937593992162</v>
      </c>
      <c r="EL25" s="4">
        <f t="shared" si="70"/>
        <v>8.3972203162414688E-2</v>
      </c>
      <c r="EM25" s="4">
        <f t="shared" si="71"/>
        <v>0.31315479844385063</v>
      </c>
      <c r="EN25" s="4">
        <f t="shared" si="72"/>
        <v>0</v>
      </c>
      <c r="EO25" s="4">
        <f t="shared" si="104"/>
        <v>0.66563519252078318</v>
      </c>
      <c r="ER25" s="4">
        <f t="shared" si="73"/>
        <v>0.11983777313281173</v>
      </c>
      <c r="ES25" s="4">
        <f t="shared" si="74"/>
        <v>0.13443305894830829</v>
      </c>
      <c r="ET25" s="4">
        <f t="shared" si="75"/>
        <v>2.4343784143857784E-2</v>
      </c>
      <c r="EU25" s="4">
        <f t="shared" si="76"/>
        <v>2.0136465529461075E-2</v>
      </c>
      <c r="EV25" s="4">
        <f t="shared" si="77"/>
        <v>8.2766529891207894E-3</v>
      </c>
      <c r="EW25" s="4">
        <f t="shared" si="78"/>
        <v>3.4000977671149395E-2</v>
      </c>
      <c r="EX25" s="4">
        <f t="shared" si="79"/>
        <v>3.7762426370601667E-3</v>
      </c>
      <c r="EY25" s="4">
        <f t="shared" si="80"/>
        <v>0.23612377349290312</v>
      </c>
      <c r="EZ25" s="4">
        <f t="shared" si="81"/>
        <v>8.8612302371390825E-2</v>
      </c>
      <c r="FA25" s="4">
        <f t="shared" si="82"/>
        <v>0.33045896908393668</v>
      </c>
      <c r="FB25" s="4">
        <f t="shared" si="83"/>
        <v>0</v>
      </c>
      <c r="FC25" s="4">
        <f t="shared" si="105"/>
        <v>0.69297226525644018</v>
      </c>
      <c r="FF25" s="4">
        <f t="shared" si="106"/>
        <v>5.8899322997316407E-2</v>
      </c>
      <c r="FG25" s="4">
        <f t="shared" si="118"/>
        <v>8.8097054915937001E-2</v>
      </c>
      <c r="FH25" s="4">
        <f t="shared" si="119"/>
        <v>1.9941297413754038E-2</v>
      </c>
      <c r="FI25" s="4">
        <f t="shared" si="120"/>
        <v>1.099657159878064E-2</v>
      </c>
      <c r="FJ25" s="4">
        <f t="shared" si="121"/>
        <v>3.3899248750966543E-3</v>
      </c>
      <c r="FK25" s="4">
        <f t="shared" si="122"/>
        <v>6.963005464681149E-3</v>
      </c>
      <c r="FL25" s="4">
        <f t="shared" si="123"/>
        <v>4.6399838920143091E-3</v>
      </c>
      <c r="FM25" s="4">
        <f t="shared" si="124"/>
        <v>0.15473730348099266</v>
      </c>
      <c r="FN25" s="4">
        <f t="shared" si="125"/>
        <v>5.8069666265957331E-2</v>
      </c>
      <c r="FO25" s="4">
        <f t="shared" si="126"/>
        <v>0.21655731242451093</v>
      </c>
      <c r="FP25" s="4">
        <f t="shared" si="107"/>
        <v>0.37770855667095887</v>
      </c>
      <c r="FQ25" s="4">
        <f t="shared" si="108"/>
        <v>0.4409672715281564</v>
      </c>
    </row>
    <row r="26" spans="1:173">
      <c r="A26" s="72"/>
      <c r="B26" s="15" t="s">
        <v>41</v>
      </c>
      <c r="C26" s="44">
        <f t="shared" si="127"/>
        <v>1.2000000000000002</v>
      </c>
      <c r="D26" s="65">
        <f>D17/2</f>
        <v>1.6</v>
      </c>
      <c r="E26" s="44">
        <f t="shared" si="127"/>
        <v>1</v>
      </c>
      <c r="F26" s="66">
        <f>F17/2</f>
        <v>1</v>
      </c>
      <c r="G26" s="44">
        <f t="shared" si="127"/>
        <v>0.25</v>
      </c>
      <c r="H26" s="37">
        <f>H17/2</f>
        <v>0.25</v>
      </c>
      <c r="I26" s="36">
        <f>I25*1.5</f>
        <v>0.60000000000000009</v>
      </c>
      <c r="J26" s="36">
        <f t="shared" si="128"/>
        <v>0.6</v>
      </c>
      <c r="K26" s="65">
        <f t="shared" si="128"/>
        <v>0.7</v>
      </c>
      <c r="L26" s="65">
        <f t="shared" si="129"/>
        <v>0.6</v>
      </c>
      <c r="M26" s="8">
        <f t="shared" si="130"/>
        <v>60</v>
      </c>
      <c r="P26" s="17" t="str">
        <f t="shared" si="5"/>
        <v>SANTANDER HOLDINGS USA, INC.</v>
      </c>
      <c r="Q26" s="3" t="b">
        <f t="shared" si="86"/>
        <v>1</v>
      </c>
      <c r="R26" s="3" t="b">
        <f t="shared" si="6"/>
        <v>1</v>
      </c>
      <c r="S26" s="3" t="b">
        <f t="shared" si="7"/>
        <v>1</v>
      </c>
      <c r="T26" s="3" t="b">
        <f t="shared" si="8"/>
        <v>1</v>
      </c>
      <c r="V26" s="3" t="str">
        <f t="shared" si="87"/>
        <v>SANTANDER HOLDINGS USA, INC.</v>
      </c>
      <c r="W26" s="58">
        <f t="shared" si="9"/>
        <v>35.677214348786087</v>
      </c>
      <c r="X26" s="58">
        <f t="shared" si="10"/>
        <v>628.74820918624926</v>
      </c>
      <c r="Y26" s="59">
        <f t="shared" si="11"/>
        <v>2000</v>
      </c>
      <c r="Z26" s="58">
        <f t="shared" si="12"/>
        <v>92.683449836828743</v>
      </c>
      <c r="AA26" s="58">
        <f t="shared" si="13"/>
        <v>521.22843385828253</v>
      </c>
      <c r="AB26" s="59">
        <f t="shared" si="14"/>
        <v>1600</v>
      </c>
      <c r="AD26" s="58">
        <f t="shared" si="15"/>
        <v>71.354428697572175</v>
      </c>
      <c r="AE26" s="58">
        <f t="shared" si="16"/>
        <v>207.49641837249857</v>
      </c>
      <c r="AF26" s="59">
        <f t="shared" si="17"/>
        <v>600</v>
      </c>
      <c r="AG26" s="62">
        <f t="shared" si="18"/>
        <v>185.36689967365749</v>
      </c>
      <c r="AH26" s="58">
        <f t="shared" si="19"/>
        <v>202.45686771656503</v>
      </c>
      <c r="AI26" s="63">
        <f t="shared" si="20"/>
        <v>350</v>
      </c>
      <c r="AK26" s="58">
        <f t="shared" si="21"/>
        <v>39.77767904746608</v>
      </c>
      <c r="AL26" s="58">
        <f>SUMPRODUCT(BW26:CF26,C$23:L$23) + M$23</f>
        <v>182.66737464547671</v>
      </c>
      <c r="AM26" s="59">
        <f t="shared" si="22"/>
        <v>600</v>
      </c>
      <c r="AN26" s="62">
        <f t="shared" si="23"/>
        <v>100.41113640064492</v>
      </c>
      <c r="AO26" s="58">
        <f t="shared" si="24"/>
        <v>135.88713735157151</v>
      </c>
      <c r="AP26" s="63">
        <f t="shared" si="25"/>
        <v>350</v>
      </c>
      <c r="AQ26" s="6"/>
      <c r="AR26" s="58">
        <f>SUMPRODUCT(BW26:CF26,C$31:L$31)+ M$31</f>
        <v>60.502338202746827</v>
      </c>
      <c r="AS26" s="58">
        <f t="shared" si="26"/>
        <v>191.88470965887589</v>
      </c>
      <c r="AT26" s="59">
        <f>SUMPRODUCT(BW26:CF26,C$33:L$33)+ M$33</f>
        <v>600</v>
      </c>
      <c r="AU26" s="62">
        <f>SUMPRODUCT(BW26:CF26,C$34:L$34)+ M$34</f>
        <v>128.14165096799155</v>
      </c>
      <c r="AV26" s="58">
        <f t="shared" si="27"/>
        <v>151.7667139512327</v>
      </c>
      <c r="AW26" s="63">
        <f>SUMPRODUCT(BW26:CF26,C$36:L$36) + M$36</f>
        <v>350</v>
      </c>
      <c r="AY26" s="5" t="str">
        <f t="shared" si="88"/>
        <v>SANTANDER HOLDINGS USA, INC.</v>
      </c>
      <c r="AZ26" s="6">
        <f t="shared" si="89"/>
        <v>3.9935514953023863</v>
      </c>
      <c r="BA26" s="3">
        <f t="shared" si="90"/>
        <v>23</v>
      </c>
      <c r="BB26" s="6">
        <f t="shared" si="91"/>
        <v>9.2683449836828746</v>
      </c>
      <c r="BC26" s="3">
        <f t="shared" si="92"/>
        <v>23</v>
      </c>
      <c r="BD26" s="6">
        <f t="shared" si="93"/>
        <v>10.041113640064491</v>
      </c>
      <c r="BE26" s="3">
        <f t="shared" si="94"/>
        <v>22</v>
      </c>
      <c r="BG26" s="5" t="str">
        <f t="shared" si="95"/>
        <v>SANTANDER HOLDINGS USA, INC.</v>
      </c>
      <c r="BH26" s="30">
        <f t="shared" si="28"/>
        <v>142.109803</v>
      </c>
      <c r="BI26" s="30">
        <f t="shared" si="29"/>
        <v>17.753271999999999</v>
      </c>
      <c r="BJ26" s="30">
        <f t="shared" si="30"/>
        <v>16.617612666666666</v>
      </c>
      <c r="BK26" s="30">
        <f t="shared" si="31"/>
        <v>22.017280666666665</v>
      </c>
      <c r="BL26" s="30">
        <f t="shared" si="32"/>
        <v>1.7291325</v>
      </c>
      <c r="BM26" s="4">
        <f t="shared" si="33"/>
        <v>5.8616661000000002E-3</v>
      </c>
      <c r="BN26" s="1">
        <f t="shared" si="33"/>
        <v>0.74814199999999997</v>
      </c>
      <c r="BO26" s="4">
        <f t="shared" si="33"/>
        <v>0.27717194000000001</v>
      </c>
      <c r="BP26" s="1">
        <f t="shared" si="33"/>
        <v>35.376289</v>
      </c>
      <c r="BQ26" s="4">
        <f t="shared" si="33"/>
        <v>2.3054760000000001</v>
      </c>
      <c r="BR26" s="4"/>
      <c r="BS26" s="4"/>
      <c r="BT26" s="4"/>
      <c r="BU26" s="3" t="str">
        <f t="shared" si="34"/>
        <v>SANTANDER HOLDINGS USA, INC.</v>
      </c>
      <c r="BW26" s="4">
        <f t="shared" si="96"/>
        <v>7.6642795648360051</v>
      </c>
      <c r="BX26" s="4">
        <f t="shared" si="35"/>
        <v>6.6192917033402559</v>
      </c>
      <c r="BY26" s="4">
        <f t="shared" si="36"/>
        <v>1.4541305541078145E-2</v>
      </c>
      <c r="BZ26" s="4">
        <f t="shared" si="37"/>
        <v>5.048348661763562</v>
      </c>
      <c r="CA26" s="4">
        <f t="shared" si="38"/>
        <v>0.62129624103102843</v>
      </c>
      <c r="CB26" s="4">
        <f t="shared" si="39"/>
        <v>0.58616661000000003</v>
      </c>
      <c r="CC26" s="4">
        <f t="shared" si="39"/>
        <v>0.16531285674687135</v>
      </c>
      <c r="CD26" s="4">
        <f t="shared" si="39"/>
        <v>27.717193999999999</v>
      </c>
      <c r="CE26" s="4">
        <f t="shared" si="39"/>
        <v>9.0559476490190978</v>
      </c>
      <c r="CF26" s="4">
        <f t="shared" si="39"/>
        <v>46.109520000000003</v>
      </c>
      <c r="CJ26" s="3" t="str">
        <f t="shared" si="2"/>
        <v>SANTANDER HOLDINGS USA, INC.</v>
      </c>
      <c r="CL26" s="4">
        <f t="shared" si="97"/>
        <v>5.3705703379114726E-2</v>
      </c>
      <c r="CM26" s="4">
        <f t="shared" si="40"/>
        <v>4.6383187590187211E-2</v>
      </c>
      <c r="CN26" s="4">
        <f t="shared" si="41"/>
        <v>1.0189490551952882E-4</v>
      </c>
      <c r="CO26" s="4">
        <f t="shared" si="42"/>
        <v>3.5375159985937432E-2</v>
      </c>
      <c r="CP26" s="4">
        <f t="shared" si="43"/>
        <v>4.3535927087604018E-3</v>
      </c>
      <c r="CQ26" s="4">
        <f t="shared" si="44"/>
        <v>4.1074297748525329E-3</v>
      </c>
      <c r="CR26" s="4">
        <f t="shared" si="45"/>
        <v>1.1583924065003137E-3</v>
      </c>
      <c r="CS26" s="4">
        <f t="shared" si="46"/>
        <v>0.11653317603092128</v>
      </c>
      <c r="CT26" s="4">
        <f t="shared" si="47"/>
        <v>4.4420251622931554E-2</v>
      </c>
      <c r="CU26" s="4">
        <f t="shared" si="48"/>
        <v>0.193861211595275</v>
      </c>
      <c r="CV26" s="4">
        <f t="shared" si="49"/>
        <v>0</v>
      </c>
      <c r="CW26" s="4">
        <f t="shared" si="98"/>
        <v>0.36008046143048067</v>
      </c>
      <c r="CZ26" s="4">
        <f t="shared" si="50"/>
        <v>8.2693076038161492E-2</v>
      </c>
      <c r="DA26" s="4">
        <f t="shared" si="51"/>
        <v>0.14283654125938697</v>
      </c>
      <c r="DB26" s="4">
        <f t="shared" si="52"/>
        <v>7.8446074065426102E-5</v>
      </c>
      <c r="DC26" s="4">
        <f t="shared" si="53"/>
        <v>8.17030765037009E-2</v>
      </c>
      <c r="DD26" s="4">
        <f t="shared" si="54"/>
        <v>1.6758554038634572E-3</v>
      </c>
      <c r="DE26" s="4">
        <f t="shared" si="55"/>
        <v>6.3243935247550591E-3</v>
      </c>
      <c r="DF26" s="4">
        <f t="shared" si="56"/>
        <v>1.7836286525578005E-3</v>
      </c>
      <c r="DG26" s="4">
        <f t="shared" si="57"/>
        <v>0.22428918578880638</v>
      </c>
      <c r="DH26" s="4">
        <f t="shared" si="58"/>
        <v>8.5494812793891539E-2</v>
      </c>
      <c r="DI26" s="4">
        <f t="shared" si="59"/>
        <v>0.37312098396081095</v>
      </c>
      <c r="DJ26" s="4">
        <f t="shared" si="60"/>
        <v>0</v>
      </c>
      <c r="DK26" s="4">
        <f t="shared" si="99"/>
        <v>0.69101300472082172</v>
      </c>
      <c r="DN26" s="4">
        <f t="shared" si="100"/>
        <v>4.5427629013202887E-2</v>
      </c>
      <c r="DO26" s="4">
        <f t="shared" si="109"/>
        <v>0.10462343752320995</v>
      </c>
      <c r="DP26" s="4">
        <f t="shared" si="110"/>
        <v>7.1824214733163009E-5</v>
      </c>
      <c r="DQ26" s="4">
        <f t="shared" si="111"/>
        <v>4.9870856135452363E-2</v>
      </c>
      <c r="DR26" s="4">
        <f t="shared" si="112"/>
        <v>7.671958082212713E-4</v>
      </c>
      <c r="DS26" s="4">
        <f t="shared" si="113"/>
        <v>1.4476333073092384E-3</v>
      </c>
      <c r="DT26" s="4">
        <f t="shared" si="114"/>
        <v>1.2248005608160369E-3</v>
      </c>
      <c r="DU26" s="4">
        <f t="shared" si="115"/>
        <v>0.16428503105443734</v>
      </c>
      <c r="DV26" s="4">
        <f t="shared" si="116"/>
        <v>6.2622359278896395E-2</v>
      </c>
      <c r="DW26" s="4">
        <f t="shared" si="117"/>
        <v>0.27329981256779456</v>
      </c>
      <c r="DX26" s="4">
        <f t="shared" si="101"/>
        <v>0.29635942053592679</v>
      </c>
      <c r="DY26" s="4">
        <f t="shared" si="102"/>
        <v>0.50287963676925362</v>
      </c>
      <c r="DZ26" s="4"/>
      <c r="EA26" s="4"/>
      <c r="EB26" s="3" t="str">
        <f t="shared" si="103"/>
        <v>SANTANDER HOLDINGS USA, INC.</v>
      </c>
      <c r="ED26" s="4">
        <f t="shared" si="62"/>
        <v>0.19267789746330702</v>
      </c>
      <c r="EE26" s="4">
        <f t="shared" si="63"/>
        <v>8.3203593847714932E-2</v>
      </c>
      <c r="EF26" s="4">
        <f t="shared" si="64"/>
        <v>3.6556445447021263E-4</v>
      </c>
      <c r="EG26" s="4">
        <f t="shared" si="65"/>
        <v>6.3457054089800555E-2</v>
      </c>
      <c r="EH26" s="4">
        <f t="shared" si="66"/>
        <v>1.5619218011429108E-2</v>
      </c>
      <c r="EI26" s="4">
        <f t="shared" si="67"/>
        <v>7.3680343352931256E-3</v>
      </c>
      <c r="EJ26" s="4">
        <f t="shared" si="68"/>
        <v>8.3118402433488448E-4</v>
      </c>
      <c r="EK26" s="4">
        <f t="shared" si="69"/>
        <v>0.20904080879323431</v>
      </c>
      <c r="EL26" s="4">
        <f t="shared" si="70"/>
        <v>7.9682418709610278E-2</v>
      </c>
      <c r="EM26" s="4">
        <f t="shared" si="71"/>
        <v>0.3477542262708056</v>
      </c>
      <c r="EN26" s="4">
        <f t="shared" si="72"/>
        <v>0</v>
      </c>
      <c r="EO26" s="4">
        <f t="shared" si="104"/>
        <v>0.64467667213327817</v>
      </c>
      <c r="ER26" s="4">
        <f t="shared" si="73"/>
        <v>0.1526579588593677</v>
      </c>
      <c r="ES26" s="4">
        <f t="shared" si="74"/>
        <v>0.13184377631040817</v>
      </c>
      <c r="ET26" s="4">
        <f t="shared" si="75"/>
        <v>1.4481765730703104E-4</v>
      </c>
      <c r="EU26" s="4">
        <f t="shared" si="76"/>
        <v>7.5415170708064069E-2</v>
      </c>
      <c r="EV26" s="4">
        <f t="shared" si="77"/>
        <v>3.0937616249657241E-3</v>
      </c>
      <c r="EW26" s="4">
        <f t="shared" si="78"/>
        <v>5.837665332868747E-3</v>
      </c>
      <c r="EX26" s="4">
        <f t="shared" si="79"/>
        <v>6.5854391324590006E-4</v>
      </c>
      <c r="EY26" s="4">
        <f t="shared" si="80"/>
        <v>0.20702778840242744</v>
      </c>
      <c r="EZ26" s="4">
        <f t="shared" si="81"/>
        <v>7.8915093254943156E-2</v>
      </c>
      <c r="FA26" s="4">
        <f t="shared" si="82"/>
        <v>0.344405423936402</v>
      </c>
      <c r="FB26" s="4">
        <f t="shared" si="83"/>
        <v>0</v>
      </c>
      <c r="FC26" s="4">
        <f t="shared" si="105"/>
        <v>0.63684451483988724</v>
      </c>
      <c r="FF26" s="4">
        <f t="shared" si="106"/>
        <v>6.7682163720971522E-2</v>
      </c>
      <c r="FG26" s="4">
        <f t="shared" si="118"/>
        <v>7.7938699215830742E-2</v>
      </c>
      <c r="FH26" s="4">
        <f t="shared" si="119"/>
        <v>1.0701016906005179E-4</v>
      </c>
      <c r="FI26" s="4">
        <f t="shared" si="120"/>
        <v>3.7151041372682055E-2</v>
      </c>
      <c r="FJ26" s="4">
        <f t="shared" si="121"/>
        <v>1.1430372534517214E-3</v>
      </c>
      <c r="FK26" s="4">
        <f t="shared" si="122"/>
        <v>1.0784070910321909E-3</v>
      </c>
      <c r="FL26" s="4">
        <f t="shared" si="123"/>
        <v>7.2992717325041023E-4</v>
      </c>
      <c r="FM26" s="4">
        <f t="shared" si="124"/>
        <v>0.12238330076064165</v>
      </c>
      <c r="FN26" s="4">
        <f t="shared" si="125"/>
        <v>4.6650208973881641E-2</v>
      </c>
      <c r="FO26" s="4">
        <f t="shared" si="126"/>
        <v>0.20359330941251927</v>
      </c>
      <c r="FP26" s="4">
        <f t="shared" si="107"/>
        <v>0.44154289485667875</v>
      </c>
      <c r="FQ26" s="4">
        <f t="shared" si="108"/>
        <v>0.37443515341132516</v>
      </c>
    </row>
    <row r="27" spans="1:173">
      <c r="A27" s="72"/>
      <c r="B27" s="16" t="s">
        <v>42</v>
      </c>
      <c r="C27" s="8">
        <f t="shared" si="127"/>
        <v>0</v>
      </c>
      <c r="D27" s="8">
        <f t="shared" si="127"/>
        <v>0</v>
      </c>
      <c r="E27" s="8">
        <f t="shared" si="127"/>
        <v>0</v>
      </c>
      <c r="F27" s="8">
        <f t="shared" si="127"/>
        <v>0</v>
      </c>
      <c r="G27" s="39">
        <f t="shared" si="127"/>
        <v>0</v>
      </c>
      <c r="H27" s="38">
        <v>0</v>
      </c>
      <c r="I27" s="38">
        <v>0</v>
      </c>
      <c r="J27" s="33">
        <f t="shared" si="128"/>
        <v>0</v>
      </c>
      <c r="K27" s="38">
        <f t="shared" si="128"/>
        <v>0</v>
      </c>
      <c r="L27" s="38">
        <f t="shared" si="129"/>
        <v>0</v>
      </c>
      <c r="M27" s="8">
        <f t="shared" si="130"/>
        <v>350</v>
      </c>
      <c r="P27" s="17" t="str">
        <f t="shared" si="5"/>
        <v>MUFG AMERICAS HOLDINGS CORPORATION</v>
      </c>
      <c r="Q27" s="3" t="b">
        <f t="shared" si="86"/>
        <v>1</v>
      </c>
      <c r="R27" s="3" t="b">
        <f t="shared" si="6"/>
        <v>1</v>
      </c>
      <c r="S27" s="3" t="b">
        <f t="shared" si="7"/>
        <v>1</v>
      </c>
      <c r="T27" s="3" t="b">
        <f t="shared" si="8"/>
        <v>1</v>
      </c>
      <c r="V27" s="3" t="str">
        <f t="shared" si="87"/>
        <v>MUFG AMERICAS HOLDINGS CORPORATION</v>
      </c>
      <c r="W27" s="58">
        <f t="shared" si="9"/>
        <v>45.855061973335694</v>
      </c>
      <c r="X27" s="58">
        <f t="shared" si="10"/>
        <v>636.58804850276124</v>
      </c>
      <c r="Y27" s="59">
        <f t="shared" si="11"/>
        <v>2000</v>
      </c>
      <c r="Z27" s="58">
        <f t="shared" si="12"/>
        <v>116.05565820920501</v>
      </c>
      <c r="AA27" s="58">
        <f t="shared" si="13"/>
        <v>539.40017046123103</v>
      </c>
      <c r="AB27" s="59">
        <f t="shared" si="14"/>
        <v>1600</v>
      </c>
      <c r="AD27" s="58">
        <f t="shared" si="15"/>
        <v>91.710123946671388</v>
      </c>
      <c r="AE27" s="58">
        <f t="shared" si="16"/>
        <v>223.17609700552256</v>
      </c>
      <c r="AF27" s="59">
        <f t="shared" si="17"/>
        <v>600</v>
      </c>
      <c r="AG27" s="62">
        <f t="shared" si="18"/>
        <v>232.11131641841001</v>
      </c>
      <c r="AH27" s="58">
        <f t="shared" si="19"/>
        <v>238.80034092246194</v>
      </c>
      <c r="AI27" s="63">
        <f t="shared" si="20"/>
        <v>350</v>
      </c>
      <c r="AK27" s="58">
        <f t="shared" si="21"/>
        <v>50.452739069832816</v>
      </c>
      <c r="AL27" s="58">
        <f>SUMPRODUCT(BW27:CF27,C$23:L$23)+ M$23</f>
        <v>190.88456162530696</v>
      </c>
      <c r="AM27" s="59">
        <f t="shared" si="22"/>
        <v>600</v>
      </c>
      <c r="AN27" s="62">
        <f t="shared" si="23"/>
        <v>123.97472101665409</v>
      </c>
      <c r="AO27" s="58">
        <f t="shared" si="24"/>
        <v>154.35590259511434</v>
      </c>
      <c r="AP27" s="63">
        <f t="shared" si="25"/>
        <v>350</v>
      </c>
      <c r="AQ27" s="6"/>
      <c r="AR27" s="58">
        <f>SUMPRODUCT(BW27:CF27,C$31:L$31) + M$31</f>
        <v>59.022035817227916</v>
      </c>
      <c r="AS27" s="58">
        <f t="shared" si="26"/>
        <v>190.85992222971856</v>
      </c>
      <c r="AT27" s="59">
        <f>SUMPRODUCT(BW27:CF27,C$33:L$33) + M$33</f>
        <v>600</v>
      </c>
      <c r="AU27" s="62">
        <f>SUMPRODUCT(BW27:CF27,C$34:L$34) + M$34</f>
        <v>125.00642682216446</v>
      </c>
      <c r="AV27" s="58">
        <f t="shared" si="27"/>
        <v>149.52147038530595</v>
      </c>
      <c r="AW27" s="63">
        <f>SUMPRODUCT(BW27:CF27,C$36:L$36)+ M$36</f>
        <v>350</v>
      </c>
      <c r="AY27" s="5" t="str">
        <f t="shared" si="88"/>
        <v>MUFG AMERICAS HOLDINGS CORPORATION</v>
      </c>
      <c r="AZ27" s="6">
        <f t="shared" si="89"/>
        <v>4.0773710663163163</v>
      </c>
      <c r="BA27" s="3">
        <f t="shared" si="90"/>
        <v>22</v>
      </c>
      <c r="BB27" s="6">
        <f t="shared" si="91"/>
        <v>11.6055658209205</v>
      </c>
      <c r="BC27" s="3">
        <f t="shared" si="92"/>
        <v>15</v>
      </c>
      <c r="BD27" s="6">
        <f t="shared" si="93"/>
        <v>12.397472101665409</v>
      </c>
      <c r="BE27" s="3">
        <f t="shared" si="94"/>
        <v>17</v>
      </c>
      <c r="BG27" s="5" t="str">
        <f t="shared" si="95"/>
        <v>MUFG AMERICAS HOLDINGS CORPORATION</v>
      </c>
      <c r="BH27" s="30">
        <f t="shared" si="28"/>
        <v>138.632822</v>
      </c>
      <c r="BI27" s="30">
        <f t="shared" si="29"/>
        <v>14.584276666666668</v>
      </c>
      <c r="BJ27" s="30">
        <f t="shared" si="30"/>
        <v>372.73824133333329</v>
      </c>
      <c r="BK27" s="30">
        <f t="shared" si="31"/>
        <v>44.421345333333335</v>
      </c>
      <c r="BL27" s="30">
        <f t="shared" si="32"/>
        <v>3.3331540000000004</v>
      </c>
      <c r="BM27" s="4">
        <f t="shared" si="33"/>
        <v>1.5309250999999999E-2</v>
      </c>
      <c r="BN27" s="1">
        <f t="shared" si="33"/>
        <v>1.779091</v>
      </c>
      <c r="BO27" s="4">
        <f t="shared" si="33"/>
        <v>0.44243261</v>
      </c>
      <c r="BP27" s="1">
        <f t="shared" si="33"/>
        <v>51.415179999999999</v>
      </c>
      <c r="BQ27" s="4">
        <f t="shared" si="33"/>
        <v>2.8033383000000001</v>
      </c>
      <c r="BR27" s="4"/>
      <c r="BS27" s="4"/>
      <c r="BT27" s="4"/>
      <c r="BU27" s="3" t="str">
        <f t="shared" si="34"/>
        <v>MUFG AMERICAS HOLDINGS CORPORATION</v>
      </c>
      <c r="BW27" s="4">
        <f t="shared" si="96"/>
        <v>7.4767586910956991</v>
      </c>
      <c r="BX27" s="4">
        <f t="shared" si="35"/>
        <v>5.5884060370044315</v>
      </c>
      <c r="BY27" s="4">
        <f t="shared" si="36"/>
        <v>0.75822982402653005</v>
      </c>
      <c r="BZ27" s="4">
        <f t="shared" si="37"/>
        <v>5.36722548141244</v>
      </c>
      <c r="CA27" s="4">
        <f t="shared" si="38"/>
        <v>1.1962352980424826</v>
      </c>
      <c r="CB27" s="4">
        <f t="shared" si="39"/>
        <v>1.5309250999999999</v>
      </c>
      <c r="CC27" s="4">
        <f t="shared" si="39"/>
        <v>0.39311603361747915</v>
      </c>
      <c r="CD27" s="4">
        <f t="shared" si="39"/>
        <v>44.243261000000004</v>
      </c>
      <c r="CE27" s="4">
        <f t="shared" si="39"/>
        <v>13.161730402103336</v>
      </c>
      <c r="CF27" s="4">
        <f t="shared" si="39"/>
        <v>56.066766000000001</v>
      </c>
      <c r="CJ27" s="3" t="str">
        <f t="shared" si="2"/>
        <v>MUFG AMERICAS HOLDINGS CORPORATION</v>
      </c>
      <c r="CL27" s="4">
        <f t="shared" si="97"/>
        <v>4.0762995236182251E-2</v>
      </c>
      <c r="CM27" s="4">
        <f t="shared" si="40"/>
        <v>3.0467770604333932E-2</v>
      </c>
      <c r="CN27" s="4">
        <f t="shared" si="41"/>
        <v>4.1338392720275561E-3</v>
      </c>
      <c r="CO27" s="4">
        <f t="shared" si="42"/>
        <v>2.9261902887261573E-2</v>
      </c>
      <c r="CP27" s="4">
        <f t="shared" si="43"/>
        <v>6.5218279431073648E-3</v>
      </c>
      <c r="CQ27" s="4">
        <f t="shared" si="44"/>
        <v>8.3465436209104842E-3</v>
      </c>
      <c r="CR27" s="4">
        <f t="shared" si="45"/>
        <v>2.1432532020460061E-3</v>
      </c>
      <c r="CS27" s="4">
        <f t="shared" si="46"/>
        <v>0.1447275145731797</v>
      </c>
      <c r="CT27" s="4">
        <f t="shared" si="47"/>
        <v>5.023006667633409E-2</v>
      </c>
      <c r="CU27" s="4">
        <f t="shared" si="48"/>
        <v>0.18340428598461711</v>
      </c>
      <c r="CV27" s="4">
        <f t="shared" si="49"/>
        <v>0</v>
      </c>
      <c r="CW27" s="4">
        <f t="shared" si="98"/>
        <v>0.38885166405708738</v>
      </c>
      <c r="CZ27" s="4">
        <f t="shared" si="50"/>
        <v>6.4423904930321407E-2</v>
      </c>
      <c r="DA27" s="4">
        <f t="shared" si="51"/>
        <v>9.630561961797024E-2</v>
      </c>
      <c r="DB27" s="4">
        <f t="shared" si="52"/>
        <v>3.266664614747714E-3</v>
      </c>
      <c r="DC27" s="4">
        <f t="shared" si="53"/>
        <v>6.937049297162233E-2</v>
      </c>
      <c r="DD27" s="4">
        <f t="shared" si="54"/>
        <v>2.5768569074980326E-3</v>
      </c>
      <c r="DE27" s="4">
        <f t="shared" si="55"/>
        <v>1.3191300826025334E-2</v>
      </c>
      <c r="DF27" s="4">
        <f t="shared" si="56"/>
        <v>3.3873060536939764E-3</v>
      </c>
      <c r="DG27" s="4">
        <f t="shared" si="57"/>
        <v>0.28591837969833789</v>
      </c>
      <c r="DH27" s="4">
        <f t="shared" si="58"/>
        <v>9.9232680935559786E-2</v>
      </c>
      <c r="DI27" s="4">
        <f t="shared" si="59"/>
        <v>0.36232679344422331</v>
      </c>
      <c r="DJ27" s="4">
        <f t="shared" si="60"/>
        <v>0</v>
      </c>
      <c r="DK27" s="4">
        <f t="shared" si="99"/>
        <v>0.76405646095784019</v>
      </c>
      <c r="DN27" s="4">
        <f t="shared" si="100"/>
        <v>3.7571598075013091E-2</v>
      </c>
      <c r="DO27" s="4">
        <f t="shared" si="109"/>
        <v>7.4886406147220405E-2</v>
      </c>
      <c r="DP27" s="4">
        <f t="shared" si="110"/>
        <v>3.1751622342646737E-3</v>
      </c>
      <c r="DQ27" s="4">
        <f t="shared" si="111"/>
        <v>4.4951573022713305E-2</v>
      </c>
      <c r="DR27" s="4">
        <f t="shared" si="112"/>
        <v>1.2523383482426625E-3</v>
      </c>
      <c r="DS27" s="4">
        <f t="shared" si="113"/>
        <v>3.2054499882332426E-3</v>
      </c>
      <c r="DT27" s="4">
        <f t="shared" si="114"/>
        <v>2.4693182938867117E-3</v>
      </c>
      <c r="DU27" s="4">
        <f t="shared" si="115"/>
        <v>0.22232762731791431</v>
      </c>
      <c r="DV27" s="4">
        <f t="shared" si="116"/>
        <v>7.7162463385794314E-2</v>
      </c>
      <c r="DW27" s="4">
        <f t="shared" si="117"/>
        <v>0.28174214048482343</v>
      </c>
      <c r="DX27" s="4">
        <f t="shared" si="101"/>
        <v>0.25125592270189384</v>
      </c>
      <c r="DY27" s="4">
        <f t="shared" si="102"/>
        <v>0.58690699947065195</v>
      </c>
      <c r="DZ27" s="4"/>
      <c r="EA27" s="4"/>
      <c r="EB27" s="3" t="str">
        <f t="shared" si="103"/>
        <v>MUFG AMERICAS HOLDINGS CORPORATION</v>
      </c>
      <c r="ED27" s="4">
        <f t="shared" si="62"/>
        <v>0.14819331574341171</v>
      </c>
      <c r="EE27" s="4">
        <f t="shared" si="63"/>
        <v>5.5382583186111937E-2</v>
      </c>
      <c r="EF27" s="4">
        <f t="shared" si="64"/>
        <v>1.502851654846819E-2</v>
      </c>
      <c r="EG27" s="4">
        <f t="shared" si="65"/>
        <v>5.3190625329415098E-2</v>
      </c>
      <c r="EH27" s="4">
        <f t="shared" si="66"/>
        <v>2.3710016940542027E-2</v>
      </c>
      <c r="EI27" s="4">
        <f t="shared" si="67"/>
        <v>1.5171873006547877E-2</v>
      </c>
      <c r="EJ27" s="4">
        <f t="shared" si="68"/>
        <v>1.5583535834332327E-3</v>
      </c>
      <c r="EK27" s="4">
        <f t="shared" si="69"/>
        <v>0.26307745713525205</v>
      </c>
      <c r="EL27" s="4">
        <f t="shared" si="70"/>
        <v>9.1305362714996632E-2</v>
      </c>
      <c r="EM27" s="4">
        <f t="shared" si="71"/>
        <v>0.33338189581182109</v>
      </c>
      <c r="EN27" s="4">
        <f t="shared" si="72"/>
        <v>0</v>
      </c>
      <c r="EO27" s="4">
        <f t="shared" si="104"/>
        <v>0.70449494225205089</v>
      </c>
      <c r="ER27" s="4">
        <f t="shared" si="73"/>
        <v>0.12061747152617205</v>
      </c>
      <c r="ES27" s="4">
        <f t="shared" si="74"/>
        <v>9.0153960277978215E-2</v>
      </c>
      <c r="ET27" s="4">
        <f t="shared" si="75"/>
        <v>6.1160034707775108E-3</v>
      </c>
      <c r="EU27" s="4">
        <f t="shared" si="76"/>
        <v>6.4939353410903455E-2</v>
      </c>
      <c r="EV27" s="4">
        <f t="shared" si="77"/>
        <v>4.8245129661626217E-3</v>
      </c>
      <c r="EW27" s="4">
        <f t="shared" si="78"/>
        <v>1.2348687598936753E-2</v>
      </c>
      <c r="EX27" s="4">
        <f t="shared" si="79"/>
        <v>1.2683748118769152E-3</v>
      </c>
      <c r="EY27" s="4">
        <f t="shared" si="80"/>
        <v>0.26765493382753774</v>
      </c>
      <c r="EZ27" s="4">
        <f t="shared" si="81"/>
        <v>9.2894051363046459E-2</v>
      </c>
      <c r="FA27" s="4">
        <f t="shared" si="82"/>
        <v>0.33918265074660847</v>
      </c>
      <c r="FB27" s="4">
        <f t="shared" si="83"/>
        <v>0</v>
      </c>
      <c r="FC27" s="4">
        <f t="shared" si="105"/>
        <v>0.7133486983480064</v>
      </c>
      <c r="FF27" s="4">
        <f t="shared" si="106"/>
        <v>5.8126124615067519E-2</v>
      </c>
      <c r="FG27" s="4">
        <f t="shared" si="118"/>
        <v>5.7927487766121263E-2</v>
      </c>
      <c r="FH27" s="4">
        <f t="shared" si="119"/>
        <v>4.9122178762118131E-3</v>
      </c>
      <c r="FI27" s="4">
        <f t="shared" si="120"/>
        <v>3.4771754051356393E-2</v>
      </c>
      <c r="FJ27" s="4">
        <f t="shared" si="121"/>
        <v>1.9374628341558896E-3</v>
      </c>
      <c r="FK27" s="4">
        <f t="shared" si="122"/>
        <v>2.4795376695371943E-3</v>
      </c>
      <c r="FL27" s="4">
        <f t="shared" si="123"/>
        <v>1.5280894102844191E-3</v>
      </c>
      <c r="FM27" s="4">
        <f t="shared" si="124"/>
        <v>0.17197888874798514</v>
      </c>
      <c r="FN27" s="4">
        <f t="shared" si="125"/>
        <v>5.9688104740893463E-2</v>
      </c>
      <c r="FO27" s="4">
        <f t="shared" si="126"/>
        <v>0.21793827793058282</v>
      </c>
      <c r="FP27" s="4">
        <f t="shared" si="107"/>
        <v>0.38871205435780409</v>
      </c>
      <c r="FQ27" s="4">
        <f t="shared" si="108"/>
        <v>0.45361289849928299</v>
      </c>
    </row>
    <row r="28" spans="1:173">
      <c r="B28" s="17"/>
      <c r="P28" s="17" t="str">
        <f t="shared" si="5"/>
        <v>M&amp;T BANK CORPORATION</v>
      </c>
      <c r="Q28" s="3" t="b">
        <f t="shared" si="86"/>
        <v>1</v>
      </c>
      <c r="R28" s="3" t="b">
        <f t="shared" si="6"/>
        <v>1</v>
      </c>
      <c r="S28" s="3" t="b">
        <f t="shared" si="7"/>
        <v>1</v>
      </c>
      <c r="T28" s="3" t="b">
        <f t="shared" si="8"/>
        <v>1</v>
      </c>
      <c r="V28" s="3" t="str">
        <f t="shared" si="87"/>
        <v>M&amp;T BANK CORPORATION</v>
      </c>
      <c r="W28" s="58">
        <f t="shared" si="9"/>
        <v>31.804327999608667</v>
      </c>
      <c r="X28" s="58">
        <f t="shared" si="10"/>
        <v>624.92006566518523</v>
      </c>
      <c r="Y28" s="59">
        <f t="shared" si="11"/>
        <v>2000</v>
      </c>
      <c r="Z28" s="58">
        <f t="shared" si="12"/>
        <v>79.812915005113524</v>
      </c>
      <c r="AA28" s="58">
        <f t="shared" si="13"/>
        <v>511.29144683261131</v>
      </c>
      <c r="AB28" s="59">
        <f t="shared" si="14"/>
        <v>1600</v>
      </c>
      <c r="AD28" s="58">
        <f t="shared" si="15"/>
        <v>63.608655999217333</v>
      </c>
      <c r="AE28" s="58">
        <f t="shared" si="16"/>
        <v>199.84013133037053</v>
      </c>
      <c r="AF28" s="59">
        <f t="shared" si="17"/>
        <v>600</v>
      </c>
      <c r="AG28" s="62">
        <f t="shared" si="18"/>
        <v>159.62583001022705</v>
      </c>
      <c r="AH28" s="58">
        <f t="shared" si="19"/>
        <v>182.58289366522268</v>
      </c>
      <c r="AI28" s="63">
        <f t="shared" si="20"/>
        <v>350</v>
      </c>
      <c r="AK28" s="58">
        <f t="shared" si="21"/>
        <v>35.870865001973478</v>
      </c>
      <c r="AL28" s="58">
        <f>SUMPRODUCT(BW28:CF28,C$23:L$23) + M$23</f>
        <v>178.91235647534572</v>
      </c>
      <c r="AM28" s="59">
        <f t="shared" si="22"/>
        <v>600</v>
      </c>
      <c r="AN28" s="62">
        <f t="shared" si="23"/>
        <v>87.442903553595087</v>
      </c>
      <c r="AO28" s="58">
        <f t="shared" si="24"/>
        <v>126.15266260952441</v>
      </c>
      <c r="AP28" s="63">
        <f t="shared" si="25"/>
        <v>350</v>
      </c>
      <c r="AQ28" s="6"/>
      <c r="AR28" s="58">
        <f>SUMPRODUCT(BW28:CF28,C$31:L$31)+ M$31</f>
        <v>58.947971332982291</v>
      </c>
      <c r="AS28" s="58">
        <f t="shared" si="26"/>
        <v>190.8086486837563</v>
      </c>
      <c r="AT28" s="59">
        <f>SUMPRODUCT(BW28:CF28,C$33:L$33)+ M$33</f>
        <v>600</v>
      </c>
      <c r="AU28" s="62">
        <f>SUMPRODUCT(BW28:CF28,C$34:L$34)+ M$34</f>
        <v>124.84956106174504</v>
      </c>
      <c r="AV28" s="58">
        <f t="shared" si="27"/>
        <v>149.40913333286119</v>
      </c>
      <c r="AW28" s="63">
        <f>SUMPRODUCT(BW28:CF28,C$36:L$36) + M$36</f>
        <v>350</v>
      </c>
      <c r="AY28" s="5" t="str">
        <f t="shared" si="88"/>
        <v>M&amp;T BANK CORPORATION</v>
      </c>
      <c r="AZ28" s="6">
        <f t="shared" si="89"/>
        <v>2.6885297571140159</v>
      </c>
      <c r="BA28" s="3">
        <f t="shared" si="90"/>
        <v>26</v>
      </c>
      <c r="BB28" s="6">
        <f t="shared" si="91"/>
        <v>7.9812915005113521</v>
      </c>
      <c r="BC28" s="3">
        <f t="shared" si="92"/>
        <v>27</v>
      </c>
      <c r="BD28" s="6">
        <f t="shared" si="93"/>
        <v>8.7442903553595084</v>
      </c>
      <c r="BE28" s="3">
        <f t="shared" si="94"/>
        <v>27</v>
      </c>
      <c r="BG28" s="5" t="str">
        <f t="shared" si="95"/>
        <v>M&amp;T BANK CORPORATION</v>
      </c>
      <c r="BH28" s="30">
        <f t="shared" si="28"/>
        <v>138.45885699999999</v>
      </c>
      <c r="BI28" s="30">
        <f t="shared" si="29"/>
        <v>15.680063666666669</v>
      </c>
      <c r="BJ28" s="30">
        <f t="shared" si="30"/>
        <v>625.59016633333329</v>
      </c>
      <c r="BK28" s="30">
        <f t="shared" si="31"/>
        <v>7.1103396666666656</v>
      </c>
      <c r="BL28" s="30">
        <f t="shared" si="32"/>
        <v>0.20670349999999998</v>
      </c>
      <c r="BM28" s="4">
        <f t="shared" si="33"/>
        <v>1.8631056E-2</v>
      </c>
      <c r="BN28" s="1">
        <f t="shared" si="33"/>
        <v>2.287668</v>
      </c>
      <c r="BO28" s="4">
        <f t="shared" si="33"/>
        <v>0.30863371000000001</v>
      </c>
      <c r="BP28" s="1">
        <f t="shared" si="33"/>
        <v>37.896481000000001</v>
      </c>
      <c r="BQ28" s="4">
        <f t="shared" si="33"/>
        <v>1.8740519</v>
      </c>
      <c r="BR28" s="4"/>
      <c r="BS28" s="4"/>
      <c r="BT28" s="4"/>
      <c r="BU28" s="3" t="str">
        <f t="shared" si="34"/>
        <v>M&amp;T BANK CORPORATION</v>
      </c>
      <c r="BW28" s="4">
        <f t="shared" si="96"/>
        <v>7.4673763939821294</v>
      </c>
      <c r="BX28" s="4">
        <f t="shared" si="35"/>
        <v>4.5097062076372199</v>
      </c>
      <c r="BY28" s="4">
        <f t="shared" si="36"/>
        <v>0.89463934163480063</v>
      </c>
      <c r="BZ28" s="4">
        <f t="shared" si="37"/>
        <v>0.49657246174171354</v>
      </c>
      <c r="CA28" s="4">
        <f t="shared" si="38"/>
        <v>7.4354380574214896E-2</v>
      </c>
      <c r="CB28" s="4">
        <f t="shared" si="39"/>
        <v>1.8631056000000001</v>
      </c>
      <c r="CC28" s="4">
        <f t="shared" si="39"/>
        <v>0.5054935191025256</v>
      </c>
      <c r="CD28" s="4">
        <f t="shared" si="39"/>
        <v>30.863371000000001</v>
      </c>
      <c r="CE28" s="4">
        <f t="shared" si="39"/>
        <v>9.7010895636353194</v>
      </c>
      <c r="CF28" s="4">
        <f t="shared" si="39"/>
        <v>37.481037999999998</v>
      </c>
      <c r="CJ28" s="3" t="str">
        <f t="shared" si="2"/>
        <v>M&amp;T BANK CORPORATION</v>
      </c>
      <c r="CL28" s="4">
        <f t="shared" si="97"/>
        <v>5.8697800454029489E-2</v>
      </c>
      <c r="CM28" s="4">
        <f t="shared" si="40"/>
        <v>3.5448840545323809E-2</v>
      </c>
      <c r="CN28" s="4">
        <f t="shared" si="41"/>
        <v>7.0323710474703999E-3</v>
      </c>
      <c r="CO28" s="4">
        <f t="shared" si="42"/>
        <v>3.9033403075504659E-3</v>
      </c>
      <c r="CP28" s="4">
        <f t="shared" si="43"/>
        <v>5.8446747070972367E-4</v>
      </c>
      <c r="CQ28" s="4">
        <f t="shared" si="44"/>
        <v>1.4645063401614119E-2</v>
      </c>
      <c r="CR28" s="4">
        <f t="shared" si="45"/>
        <v>3.9734648623038459E-3</v>
      </c>
      <c r="CS28" s="4">
        <f t="shared" si="46"/>
        <v>0.14556212758392389</v>
      </c>
      <c r="CT28" s="4">
        <f t="shared" si="47"/>
        <v>5.3379234224256202E-2</v>
      </c>
      <c r="CU28" s="4">
        <f t="shared" si="48"/>
        <v>0.17677329010281798</v>
      </c>
      <c r="CV28" s="4">
        <f t="shared" si="49"/>
        <v>0</v>
      </c>
      <c r="CW28" s="4">
        <f t="shared" si="98"/>
        <v>0.39433318017491603</v>
      </c>
      <c r="CZ28" s="4">
        <f t="shared" si="50"/>
        <v>9.3561003172277349E-2</v>
      </c>
      <c r="DA28" s="4">
        <f t="shared" si="51"/>
        <v>0.11300692894998982</v>
      </c>
      <c r="DB28" s="4">
        <f t="shared" si="52"/>
        <v>5.6046025983231039E-3</v>
      </c>
      <c r="DC28" s="4">
        <f t="shared" si="53"/>
        <v>9.332558428229918E-3</v>
      </c>
      <c r="DD28" s="4">
        <f t="shared" si="54"/>
        <v>2.3290209538597573E-4</v>
      </c>
      <c r="DE28" s="4">
        <f t="shared" si="55"/>
        <v>2.3343410021807034E-2</v>
      </c>
      <c r="DF28" s="4">
        <f t="shared" si="56"/>
        <v>6.3334802277318046E-3</v>
      </c>
      <c r="DG28" s="4">
        <f t="shared" si="57"/>
        <v>0.29002233847137354</v>
      </c>
      <c r="DH28" s="4">
        <f t="shared" si="58"/>
        <v>0.10635438346835294</v>
      </c>
      <c r="DI28" s="4">
        <f t="shared" si="59"/>
        <v>0.35220839256652853</v>
      </c>
      <c r="DJ28" s="4">
        <f t="shared" si="60"/>
        <v>0</v>
      </c>
      <c r="DK28" s="4">
        <f t="shared" si="99"/>
        <v>0.77826200475579377</v>
      </c>
      <c r="DN28" s="4">
        <f t="shared" si="100"/>
        <v>4.9078265180794244E-2</v>
      </c>
      <c r="DO28" s="4">
        <f t="shared" si="109"/>
        <v>7.9038400447850099E-2</v>
      </c>
      <c r="DP28" s="4">
        <f t="shared" si="110"/>
        <v>4.8999077825723292E-3</v>
      </c>
      <c r="DQ28" s="4">
        <f t="shared" si="111"/>
        <v>5.4394193428899274E-3</v>
      </c>
      <c r="DR28" s="4">
        <f t="shared" si="112"/>
        <v>1.0180907296626096E-4</v>
      </c>
      <c r="DS28" s="4">
        <f t="shared" si="113"/>
        <v>5.1020814781699165E-3</v>
      </c>
      <c r="DT28" s="4">
        <f t="shared" si="114"/>
        <v>4.1528549768965212E-3</v>
      </c>
      <c r="DU28" s="4">
        <f t="shared" si="115"/>
        <v>0.20284509932188902</v>
      </c>
      <c r="DV28" s="4">
        <f t="shared" si="116"/>
        <v>7.438553041005054E-2</v>
      </c>
      <c r="DW28" s="4">
        <f t="shared" si="117"/>
        <v>0.24633877082958619</v>
      </c>
      <c r="DX28" s="4">
        <f t="shared" si="101"/>
        <v>0.32861786115633485</v>
      </c>
      <c r="DY28" s="4">
        <f t="shared" si="102"/>
        <v>0.53282433701659215</v>
      </c>
      <c r="DZ28" s="4"/>
      <c r="EA28" s="4"/>
      <c r="EB28" s="3" t="str">
        <f t="shared" si="103"/>
        <v>M&amp;T BANK CORPORATION</v>
      </c>
      <c r="ED28" s="4">
        <f t="shared" si="62"/>
        <v>0.20817385902378721</v>
      </c>
      <c r="EE28" s="4">
        <f t="shared" si="63"/>
        <v>6.2860293547271767E-2</v>
      </c>
      <c r="EF28" s="4">
        <f t="shared" si="64"/>
        <v>2.4940556677001822E-2</v>
      </c>
      <c r="EG28" s="4">
        <f t="shared" si="65"/>
        <v>6.9216683472003533E-3</v>
      </c>
      <c r="EH28" s="4">
        <f t="shared" si="66"/>
        <v>2.0728348917742629E-3</v>
      </c>
      <c r="EI28" s="4">
        <f t="shared" si="67"/>
        <v>2.5969621863000784E-2</v>
      </c>
      <c r="EJ28" s="4">
        <f t="shared" si="68"/>
        <v>2.818407189649401E-3</v>
      </c>
      <c r="EK28" s="4">
        <f t="shared" si="69"/>
        <v>0.25812065863175043</v>
      </c>
      <c r="EL28" s="4">
        <f t="shared" si="70"/>
        <v>9.4655686365120006E-2</v>
      </c>
      <c r="EM28" s="4">
        <f t="shared" si="71"/>
        <v>0.31346641346344395</v>
      </c>
      <c r="EN28" s="4">
        <f t="shared" si="72"/>
        <v>0</v>
      </c>
      <c r="EO28" s="4">
        <f t="shared" si="104"/>
        <v>0.69503078751296465</v>
      </c>
      <c r="ER28" s="4">
        <f t="shared" si="73"/>
        <v>0.1707943375737806</v>
      </c>
      <c r="ES28" s="4">
        <f t="shared" si="74"/>
        <v>0.1031463051743965</v>
      </c>
      <c r="ET28" s="4">
        <f t="shared" si="75"/>
        <v>1.0231125743514024E-2</v>
      </c>
      <c r="EU28" s="4">
        <f t="shared" si="76"/>
        <v>8.5182291797531069E-3</v>
      </c>
      <c r="EV28" s="4">
        <f t="shared" si="77"/>
        <v>4.2515960445344751E-4</v>
      </c>
      <c r="EW28" s="4">
        <f t="shared" si="78"/>
        <v>2.130653860159246E-2</v>
      </c>
      <c r="EX28" s="4">
        <f t="shared" si="79"/>
        <v>2.3123363866466348E-3</v>
      </c>
      <c r="EY28" s="4">
        <f t="shared" si="80"/>
        <v>0.26471591529222871</v>
      </c>
      <c r="EZ28" s="4">
        <f t="shared" si="81"/>
        <v>9.707423956911726E-2</v>
      </c>
      <c r="FA28" s="4">
        <f t="shared" si="82"/>
        <v>0.32147581287451732</v>
      </c>
      <c r="FB28" s="4">
        <f t="shared" si="83"/>
        <v>0</v>
      </c>
      <c r="FC28" s="4">
        <f t="shared" si="105"/>
        <v>0.70688484272410235</v>
      </c>
      <c r="FF28" s="4">
        <f t="shared" si="106"/>
        <v>7.1031807711540287E-2</v>
      </c>
      <c r="FG28" s="4">
        <f t="shared" si="118"/>
        <v>5.7196810459352022E-2</v>
      </c>
      <c r="FH28" s="4">
        <f t="shared" si="119"/>
        <v>7.0917198506062779E-3</v>
      </c>
      <c r="FI28" s="4">
        <f t="shared" si="120"/>
        <v>3.9362820527913513E-3</v>
      </c>
      <c r="FJ28" s="4">
        <f t="shared" si="121"/>
        <v>1.4735000244180579E-4</v>
      </c>
      <c r="FK28" s="4">
        <f t="shared" si="122"/>
        <v>3.6921646389795212E-3</v>
      </c>
      <c r="FL28" s="4">
        <f t="shared" si="123"/>
        <v>2.4041990488959906E-3</v>
      </c>
      <c r="FM28" s="4">
        <f t="shared" si="124"/>
        <v>0.14679058068966913</v>
      </c>
      <c r="FN28" s="4">
        <f t="shared" si="125"/>
        <v>5.3829721498339797E-2</v>
      </c>
      <c r="FO28" s="4">
        <f t="shared" si="126"/>
        <v>0.17826514585433828</v>
      </c>
      <c r="FP28" s="4">
        <f t="shared" si="107"/>
        <v>0.4756142181930455</v>
      </c>
      <c r="FQ28" s="4">
        <f t="shared" si="108"/>
        <v>0.38498181173022272</v>
      </c>
    </row>
    <row r="29" spans="1:173">
      <c r="B29" s="17"/>
      <c r="P29" s="17" t="str">
        <f t="shared" si="5"/>
        <v>NORTHERN TRUST CORPORATION</v>
      </c>
      <c r="Q29" s="3" t="b">
        <f t="shared" si="86"/>
        <v>1</v>
      </c>
      <c r="R29" s="3" t="b">
        <f t="shared" si="6"/>
        <v>1</v>
      </c>
      <c r="S29" s="3" t="b">
        <f t="shared" si="7"/>
        <v>1</v>
      </c>
      <c r="T29" s="3" t="b">
        <f t="shared" si="8"/>
        <v>1</v>
      </c>
      <c r="V29" s="3" t="str">
        <f t="shared" si="87"/>
        <v>NORTHERN TRUST CORPORATION</v>
      </c>
      <c r="W29" s="58">
        <f t="shared" si="9"/>
        <v>54.284964592991209</v>
      </c>
      <c r="X29" s="58">
        <f t="shared" si="10"/>
        <v>643.80365527968809</v>
      </c>
      <c r="Y29" s="59">
        <f t="shared" si="11"/>
        <v>2000</v>
      </c>
      <c r="Z29" s="58">
        <f t="shared" si="12"/>
        <v>102.24151401803346</v>
      </c>
      <c r="AA29" s="58">
        <f t="shared" si="13"/>
        <v>530.41574020676592</v>
      </c>
      <c r="AB29" s="59">
        <f t="shared" si="14"/>
        <v>1600</v>
      </c>
      <c r="AD29" s="58">
        <f t="shared" si="15"/>
        <v>108.56992918598242</v>
      </c>
      <c r="AE29" s="58">
        <f t="shared" si="16"/>
        <v>237.60731055937609</v>
      </c>
      <c r="AF29" s="59">
        <f t="shared" si="17"/>
        <v>600</v>
      </c>
      <c r="AG29" s="62">
        <f t="shared" si="18"/>
        <v>204.48302803606691</v>
      </c>
      <c r="AH29" s="58">
        <f t="shared" si="19"/>
        <v>220.83148041353175</v>
      </c>
      <c r="AI29" s="63">
        <f t="shared" si="20"/>
        <v>350</v>
      </c>
      <c r="AK29" s="58">
        <f t="shared" si="21"/>
        <v>82.291719696976799</v>
      </c>
      <c r="AL29" s="58">
        <f>SUMPRODUCT(BW29:CF29,C$23:L$23)+ M$23</f>
        <v>218.9698807657378</v>
      </c>
      <c r="AM29" s="59">
        <f t="shared" si="22"/>
        <v>600</v>
      </c>
      <c r="AN29" s="62">
        <f t="shared" si="23"/>
        <v>129.97437306724501</v>
      </c>
      <c r="AO29" s="58">
        <f t="shared" si="24"/>
        <v>163.6998093127356</v>
      </c>
      <c r="AP29" s="63">
        <f t="shared" si="25"/>
        <v>350</v>
      </c>
      <c r="AQ29" s="6"/>
      <c r="AR29" s="58">
        <f>SUMPRODUCT(BW29:CF29,C$31:L$31) + M$31</f>
        <v>58.134393632752094</v>
      </c>
      <c r="AS29" s="58">
        <f t="shared" si="26"/>
        <v>190.24542308336899</v>
      </c>
      <c r="AT29" s="59">
        <f>SUMPRODUCT(BW29:CF29,C$33:L$33) + M$33</f>
        <v>600</v>
      </c>
      <c r="AU29" s="62">
        <f>SUMPRODUCT(BW29:CF29,C$34:L$34) + M$34</f>
        <v>123.12643443895435</v>
      </c>
      <c r="AV29" s="58">
        <f t="shared" si="27"/>
        <v>148.17514214653812</v>
      </c>
      <c r="AW29" s="63">
        <f>SUMPRODUCT(BW29:CF29,C$36:L$36)+ M$36</f>
        <v>350</v>
      </c>
      <c r="AY29" s="5" t="str">
        <f t="shared" si="88"/>
        <v>NORTHERN TRUST CORPORATION</v>
      </c>
      <c r="AZ29" s="6">
        <f t="shared" si="89"/>
        <v>14.261370962590405</v>
      </c>
      <c r="BA29" s="3">
        <f t="shared" si="90"/>
        <v>11</v>
      </c>
      <c r="BB29" s="6">
        <f t="shared" si="91"/>
        <v>10.224151401803345</v>
      </c>
      <c r="BC29" s="3">
        <f t="shared" si="92"/>
        <v>19</v>
      </c>
      <c r="BD29" s="6">
        <f t="shared" si="93"/>
        <v>12.997437306724501</v>
      </c>
      <c r="BE29" s="3">
        <f t="shared" si="94"/>
        <v>15</v>
      </c>
      <c r="BG29" s="5" t="str">
        <f t="shared" si="95"/>
        <v>NORTHERN TRUST CORPORATION</v>
      </c>
      <c r="BH29" s="30">
        <f t="shared" si="28"/>
        <v>136.5479</v>
      </c>
      <c r="BI29" s="30">
        <f t="shared" si="29"/>
        <v>27.537543000000003</v>
      </c>
      <c r="BJ29" s="30">
        <f t="shared" si="30"/>
        <v>15929.97759</v>
      </c>
      <c r="BK29" s="30">
        <f t="shared" si="31"/>
        <v>131.96921233333333</v>
      </c>
      <c r="BL29" s="30">
        <f t="shared" si="32"/>
        <v>41.551000000000002</v>
      </c>
      <c r="BM29" s="4">
        <f t="shared" si="33"/>
        <v>3.0685285E-2</v>
      </c>
      <c r="BN29" s="1">
        <f t="shared" si="33"/>
        <v>3.5824940000000001</v>
      </c>
      <c r="BO29" s="4">
        <f t="shared" si="33"/>
        <v>0.29453421000000002</v>
      </c>
      <c r="BP29" s="1">
        <f t="shared" si="33"/>
        <v>34.386744999999998</v>
      </c>
      <c r="BQ29" s="4">
        <f t="shared" si="33"/>
        <v>0.79742038000000004</v>
      </c>
      <c r="BR29" s="4"/>
      <c r="BS29" s="4"/>
      <c r="BT29" s="4"/>
      <c r="BU29" s="3" t="str">
        <f t="shared" si="34"/>
        <v>NORTHERN TRUST CORPORATION</v>
      </c>
      <c r="BW29" s="4">
        <f t="shared" si="96"/>
        <v>7.3643144772445464</v>
      </c>
      <c r="BX29" s="4">
        <f t="shared" si="35"/>
        <v>12.384619013107868</v>
      </c>
      <c r="BY29" s="4">
        <f t="shared" si="36"/>
        <v>34.249870040203866</v>
      </c>
      <c r="BZ29" s="4">
        <f t="shared" si="37"/>
        <v>2.433763097518832</v>
      </c>
      <c r="CA29" s="4">
        <f t="shared" si="38"/>
        <v>14.874288184876905</v>
      </c>
      <c r="CB29" s="4">
        <f t="shared" si="39"/>
        <v>3.0685285000000002</v>
      </c>
      <c r="CC29" s="4">
        <f t="shared" si="39"/>
        <v>0.79160415725694611</v>
      </c>
      <c r="CD29" s="4">
        <f t="shared" si="39"/>
        <v>29.453421000000002</v>
      </c>
      <c r="CE29" s="4">
        <f t="shared" si="39"/>
        <v>8.8026350796763673</v>
      </c>
      <c r="CF29" s="4">
        <f t="shared" si="39"/>
        <v>15.948407600000001</v>
      </c>
      <c r="CJ29" s="3" t="str">
        <f t="shared" si="2"/>
        <v>NORTHERN TRUST CORPORATION</v>
      </c>
      <c r="CL29" s="4">
        <f t="shared" si="97"/>
        <v>3.3915074516762976E-2</v>
      </c>
      <c r="CM29" s="4">
        <f t="shared" si="40"/>
        <v>5.7035217329343434E-2</v>
      </c>
      <c r="CN29" s="4">
        <f t="shared" si="41"/>
        <v>0.15773184295594947</v>
      </c>
      <c r="CO29" s="4">
        <f t="shared" si="42"/>
        <v>1.1208274315762646E-2</v>
      </c>
      <c r="CP29" s="4">
        <f t="shared" si="43"/>
        <v>6.8500957384788189E-2</v>
      </c>
      <c r="CQ29" s="4">
        <f t="shared" si="44"/>
        <v>1.4131576408894725E-2</v>
      </c>
      <c r="CR29" s="4">
        <f t="shared" si="45"/>
        <v>3.6455958072005032E-3</v>
      </c>
      <c r="CS29" s="4">
        <f t="shared" si="46"/>
        <v>8.1385576708479873E-2</v>
      </c>
      <c r="CT29" s="4">
        <f t="shared" si="47"/>
        <v>2.8377307611659654E-2</v>
      </c>
      <c r="CU29" s="4">
        <f t="shared" si="48"/>
        <v>4.4068576961158547E-2</v>
      </c>
      <c r="CV29" s="4">
        <f t="shared" si="49"/>
        <v>0</v>
      </c>
      <c r="CW29" s="4">
        <f t="shared" si="98"/>
        <v>0.1716086334973933</v>
      </c>
      <c r="CZ29" s="4">
        <f t="shared" si="50"/>
        <v>7.2028613308148207E-2</v>
      </c>
      <c r="DA29" s="4">
        <f t="shared" si="51"/>
        <v>0.24226204261653356</v>
      </c>
      <c r="DB29" s="4">
        <f t="shared" si="52"/>
        <v>0.16749492791236856</v>
      </c>
      <c r="DC29" s="4">
        <f t="shared" si="53"/>
        <v>3.5706089462195792E-2</v>
      </c>
      <c r="DD29" s="4">
        <f t="shared" si="54"/>
        <v>3.6370471250683364E-2</v>
      </c>
      <c r="DE29" s="4">
        <f t="shared" si="55"/>
        <v>3.001254949588061E-2</v>
      </c>
      <c r="DF29" s="4">
        <f t="shared" si="56"/>
        <v>7.7424925174457235E-3</v>
      </c>
      <c r="DG29" s="4">
        <f t="shared" si="57"/>
        <v>0.21605769400190741</v>
      </c>
      <c r="DH29" s="4">
        <f t="shared" si="58"/>
        <v>7.5334425244898875E-2</v>
      </c>
      <c r="DI29" s="4">
        <f t="shared" si="59"/>
        <v>0.11699069418993789</v>
      </c>
      <c r="DJ29" s="4">
        <f t="shared" si="60"/>
        <v>0</v>
      </c>
      <c r="DK29" s="4">
        <f t="shared" si="99"/>
        <v>0.44613785545007051</v>
      </c>
      <c r="DN29" s="4">
        <f t="shared" si="100"/>
        <v>4.0017742742768606E-2</v>
      </c>
      <c r="DO29" s="4">
        <f t="shared" si="109"/>
        <v>0.17946164544897356</v>
      </c>
      <c r="DP29" s="4">
        <f t="shared" si="110"/>
        <v>0.15509505246293298</v>
      </c>
      <c r="DQ29" s="4">
        <f t="shared" si="111"/>
        <v>2.2041812996601184E-2</v>
      </c>
      <c r="DR29" s="4">
        <f t="shared" si="112"/>
        <v>1.6838958101697197E-2</v>
      </c>
      <c r="DS29" s="4">
        <f t="shared" si="113"/>
        <v>6.9476699930957212E-3</v>
      </c>
      <c r="DT29" s="4">
        <f t="shared" si="114"/>
        <v>5.3769790143229019E-3</v>
      </c>
      <c r="DU29" s="4">
        <f t="shared" si="115"/>
        <v>0.16005012117753409</v>
      </c>
      <c r="DV29" s="4">
        <f t="shared" si="116"/>
        <v>5.5805852899547752E-2</v>
      </c>
      <c r="DW29" s="4">
        <f t="shared" si="117"/>
        <v>8.666377223103236E-2</v>
      </c>
      <c r="DX29" s="4">
        <f t="shared" si="101"/>
        <v>0.27170039293149356</v>
      </c>
      <c r="DY29" s="4">
        <f t="shared" si="102"/>
        <v>0.31484439531553282</v>
      </c>
      <c r="DZ29" s="4"/>
      <c r="EA29" s="4"/>
      <c r="EB29" s="3" t="str">
        <f t="shared" si="103"/>
        <v>NORTHERN TRUST CORPORATION</v>
      </c>
      <c r="ED29" s="4">
        <f t="shared" si="62"/>
        <v>8.9490346104835305E-2</v>
      </c>
      <c r="EE29" s="4">
        <f t="shared" si="63"/>
        <v>7.5248269562914777E-2</v>
      </c>
      <c r="EF29" s="4">
        <f t="shared" si="64"/>
        <v>0.41620068417967604</v>
      </c>
      <c r="EG29" s="4">
        <f t="shared" si="65"/>
        <v>1.478741182272463E-2</v>
      </c>
      <c r="EH29" s="4">
        <f t="shared" si="66"/>
        <v>0.18075072728639732</v>
      </c>
      <c r="EI29" s="4">
        <f t="shared" si="67"/>
        <v>1.8644211782784817E-2</v>
      </c>
      <c r="EJ29" s="4">
        <f t="shared" si="68"/>
        <v>1.923897471512016E-3</v>
      </c>
      <c r="EK29" s="4">
        <f t="shared" si="69"/>
        <v>0.10737442761600977</v>
      </c>
      <c r="EL29" s="4">
        <f t="shared" si="70"/>
        <v>3.7439031402328495E-2</v>
      </c>
      <c r="EM29" s="4">
        <f t="shared" si="71"/>
        <v>5.814099277081667E-2</v>
      </c>
      <c r="EN29" s="4">
        <f t="shared" si="72"/>
        <v>0</v>
      </c>
      <c r="EO29" s="4">
        <f t="shared" si="104"/>
        <v>0.22352256104345175</v>
      </c>
      <c r="ER29" s="4">
        <f t="shared" si="73"/>
        <v>0.11331948450229433</v>
      </c>
      <c r="ES29" s="4">
        <f t="shared" si="74"/>
        <v>0.19057016734676491</v>
      </c>
      <c r="ET29" s="4">
        <f t="shared" si="75"/>
        <v>0.26351248505337255</v>
      </c>
      <c r="EU29" s="4">
        <f t="shared" si="76"/>
        <v>2.8087418774388005E-2</v>
      </c>
      <c r="EV29" s="4">
        <f t="shared" si="77"/>
        <v>5.7220080519955169E-2</v>
      </c>
      <c r="EW29" s="4">
        <f t="shared" si="78"/>
        <v>2.3608719377414742E-2</v>
      </c>
      <c r="EX29" s="4">
        <f t="shared" si="79"/>
        <v>2.4361853450830429E-3</v>
      </c>
      <c r="EY29" s="4">
        <f t="shared" si="80"/>
        <v>0.16995708637556756</v>
      </c>
      <c r="EZ29" s="4">
        <f t="shared" si="81"/>
        <v>5.9260187319633152E-2</v>
      </c>
      <c r="FA29" s="4">
        <f t="shared" si="82"/>
        <v>9.2028185385526456E-2</v>
      </c>
      <c r="FB29" s="4">
        <f t="shared" si="83"/>
        <v>0</v>
      </c>
      <c r="FC29" s="4">
        <f t="shared" si="105"/>
        <v>0.34729036380322498</v>
      </c>
      <c r="FF29" s="4">
        <f t="shared" si="106"/>
        <v>5.398404194723725E-2</v>
      </c>
      <c r="FG29" s="4">
        <f t="shared" si="118"/>
        <v>0.12104711975025485</v>
      </c>
      <c r="FH29" s="4">
        <f t="shared" si="119"/>
        <v>0.20922364041837208</v>
      </c>
      <c r="FI29" s="4">
        <f t="shared" si="120"/>
        <v>1.486723233054792E-2</v>
      </c>
      <c r="FJ29" s="4">
        <f t="shared" si="121"/>
        <v>2.2715799498062867E-2</v>
      </c>
      <c r="FK29" s="4">
        <f t="shared" si="122"/>
        <v>4.6862126976241888E-3</v>
      </c>
      <c r="FL29" s="4">
        <f t="shared" si="123"/>
        <v>2.9014236262596329E-3</v>
      </c>
      <c r="FM29" s="4">
        <f t="shared" si="124"/>
        <v>0.10795402068086063</v>
      </c>
      <c r="FN29" s="4">
        <f t="shared" si="125"/>
        <v>3.7641122379084374E-2</v>
      </c>
      <c r="FO29" s="4">
        <f t="shared" si="126"/>
        <v>5.8454830217420067E-2</v>
      </c>
      <c r="FP29" s="4">
        <f t="shared" si="107"/>
        <v>0.36652455645427617</v>
      </c>
      <c r="FQ29" s="4">
        <f t="shared" si="108"/>
        <v>0.21163760960124889</v>
      </c>
    </row>
    <row r="30" spans="1:173">
      <c r="A30" s="2" t="s">
        <v>61</v>
      </c>
      <c r="B30" s="18"/>
      <c r="P30" s="17" t="str">
        <f t="shared" si="5"/>
        <v>KEYCORP</v>
      </c>
      <c r="Q30" s="3" t="b">
        <f t="shared" si="86"/>
        <v>1</v>
      </c>
      <c r="R30" s="3" t="b">
        <f t="shared" si="6"/>
        <v>1</v>
      </c>
      <c r="S30" s="3" t="b">
        <f t="shared" si="7"/>
        <v>1</v>
      </c>
      <c r="T30" s="3" t="b">
        <f t="shared" si="8"/>
        <v>1</v>
      </c>
      <c r="V30" s="3" t="str">
        <f t="shared" si="87"/>
        <v>KEYCORP</v>
      </c>
      <c r="W30" s="58">
        <f t="shared" si="9"/>
        <v>39.229266879911776</v>
      </c>
      <c r="X30" s="58">
        <f t="shared" si="10"/>
        <v>631.08523729366664</v>
      </c>
      <c r="Y30" s="59">
        <f t="shared" si="11"/>
        <v>2000</v>
      </c>
      <c r="Z30" s="58">
        <f t="shared" si="12"/>
        <v>96.70374728473962</v>
      </c>
      <c r="AA30" s="58">
        <f t="shared" si="13"/>
        <v>525.03959442922849</v>
      </c>
      <c r="AB30" s="59">
        <f t="shared" si="14"/>
        <v>1600</v>
      </c>
      <c r="AD30" s="58">
        <f t="shared" si="15"/>
        <v>78.458533759823553</v>
      </c>
      <c r="AE30" s="58">
        <f t="shared" si="16"/>
        <v>212.17047458733327</v>
      </c>
      <c r="AF30" s="59">
        <f t="shared" si="17"/>
        <v>600</v>
      </c>
      <c r="AG30" s="62">
        <f t="shared" si="18"/>
        <v>193.40749456947924</v>
      </c>
      <c r="AH30" s="58">
        <f t="shared" si="19"/>
        <v>210.079188858457</v>
      </c>
      <c r="AI30" s="63">
        <f t="shared" si="20"/>
        <v>350</v>
      </c>
      <c r="AK30" s="58">
        <f t="shared" si="21"/>
        <v>43.542869880997458</v>
      </c>
      <c r="AL30" s="58">
        <f>SUMPRODUCT(BW30:CF30,C$23:L$23) + M$23</f>
        <v>185.0828978837244</v>
      </c>
      <c r="AM30" s="59">
        <f t="shared" si="22"/>
        <v>600</v>
      </c>
      <c r="AN30" s="62">
        <f t="shared" si="23"/>
        <v>104.20760426283101</v>
      </c>
      <c r="AO30" s="58">
        <f t="shared" si="24"/>
        <v>139.94764294301788</v>
      </c>
      <c r="AP30" s="63">
        <f t="shared" si="25"/>
        <v>350</v>
      </c>
      <c r="AQ30" s="6"/>
      <c r="AR30" s="58">
        <f>SUMPRODUCT(BW30:CF30,C$31:L$31)+ M$31</f>
        <v>53.340664245378619</v>
      </c>
      <c r="AS30" s="58">
        <f t="shared" si="26"/>
        <v>186.92680814157086</v>
      </c>
      <c r="AT30" s="59">
        <f>SUMPRODUCT(BW30:CF30,C$33:L$33)+ M$33</f>
        <v>600</v>
      </c>
      <c r="AU30" s="62">
        <f>SUMPRODUCT(BW30:CF30,C$34:L$34)+ M$34</f>
        <v>112.97349793700725</v>
      </c>
      <c r="AV30" s="58">
        <f t="shared" si="27"/>
        <v>140.90426954031631</v>
      </c>
      <c r="AW30" s="63">
        <f>SUMPRODUCT(BW30:CF30,C$36:L$36) + M$36</f>
        <v>350</v>
      </c>
      <c r="AY30" s="5" t="str">
        <f t="shared" si="88"/>
        <v>KEYCORP</v>
      </c>
      <c r="AZ30" s="6">
        <f t="shared" si="89"/>
        <v>2.5671776013884675</v>
      </c>
      <c r="BA30" s="3">
        <f t="shared" si="90"/>
        <v>29</v>
      </c>
      <c r="BB30" s="6">
        <f t="shared" si="91"/>
        <v>9.6703747284739627</v>
      </c>
      <c r="BC30" s="3">
        <f t="shared" si="92"/>
        <v>20</v>
      </c>
      <c r="BD30" s="6">
        <f t="shared" si="93"/>
        <v>10.420760426283101</v>
      </c>
      <c r="BE30" s="3">
        <f t="shared" si="94"/>
        <v>21</v>
      </c>
      <c r="BG30" s="5" t="str">
        <f t="shared" si="95"/>
        <v>KEYCORP</v>
      </c>
      <c r="BH30" s="30">
        <f t="shared" si="28"/>
        <v>125.288237</v>
      </c>
      <c r="BI30" s="30">
        <f t="shared" si="29"/>
        <v>10.246899666666666</v>
      </c>
      <c r="BJ30" s="30">
        <f t="shared" si="30"/>
        <v>389.75779766666665</v>
      </c>
      <c r="BK30" s="30">
        <f t="shared" si="31"/>
        <v>21.704425666666669</v>
      </c>
      <c r="BL30" s="30">
        <f t="shared" si="32"/>
        <v>0.97449999999999992</v>
      </c>
      <c r="BM30" s="4">
        <f t="shared" si="33"/>
        <v>1.5925419E-2</v>
      </c>
      <c r="BN30" s="1">
        <f t="shared" si="33"/>
        <v>1.517225</v>
      </c>
      <c r="BO30" s="4">
        <f t="shared" si="33"/>
        <v>0.39667949000000002</v>
      </c>
      <c r="BP30" s="1">
        <f t="shared" si="33"/>
        <v>37.791912000000004</v>
      </c>
      <c r="BQ30" s="4">
        <f t="shared" si="33"/>
        <v>2.7601713999999999</v>
      </c>
      <c r="BR30" s="4"/>
      <c r="BS30" s="4"/>
      <c r="BT30" s="4"/>
      <c r="BU30" s="3" t="str">
        <f t="shared" si="34"/>
        <v>KEYCORP</v>
      </c>
      <c r="BW30" s="4">
        <f t="shared" si="96"/>
        <v>6.7570572492696392</v>
      </c>
      <c r="BX30" s="4">
        <f t="shared" si="35"/>
        <v>2.8821693920178859</v>
      </c>
      <c r="BY30" s="4">
        <f t="shared" si="36"/>
        <v>1.7205054400464779</v>
      </c>
      <c r="BZ30" s="4">
        <f t="shared" si="37"/>
        <v>1.1253608535326924</v>
      </c>
      <c r="CA30" s="4">
        <f t="shared" si="38"/>
        <v>0.35079507207564209</v>
      </c>
      <c r="CB30" s="4">
        <f t="shared" si="39"/>
        <v>1.5925419000000001</v>
      </c>
      <c r="CC30" s="4">
        <f t="shared" si="39"/>
        <v>0.33525293203398809</v>
      </c>
      <c r="CD30" s="4">
        <f t="shared" si="39"/>
        <v>39.667949000000007</v>
      </c>
      <c r="CE30" s="4">
        <f t="shared" si="39"/>
        <v>9.6743210297817477</v>
      </c>
      <c r="CF30" s="4">
        <f t="shared" si="39"/>
        <v>55.203427999999995</v>
      </c>
      <c r="CJ30" s="3" t="str">
        <f t="shared" si="2"/>
        <v>KEYCORP</v>
      </c>
      <c r="CL30" s="4">
        <f t="shared" si="97"/>
        <v>4.3061327592192028E-2</v>
      </c>
      <c r="CM30" s="4">
        <f t="shared" si="40"/>
        <v>1.8367469119680166E-2</v>
      </c>
      <c r="CN30" s="4">
        <f t="shared" si="41"/>
        <v>1.0964425140248422E-2</v>
      </c>
      <c r="CO30" s="4">
        <f t="shared" si="42"/>
        <v>7.171691845386987E-3</v>
      </c>
      <c r="CP30" s="4">
        <f t="shared" si="43"/>
        <v>2.2355444032990234E-3</v>
      </c>
      <c r="CQ30" s="4">
        <f t="shared" si="44"/>
        <v>1.0148939979397734E-2</v>
      </c>
      <c r="CR30" s="4">
        <f t="shared" si="45"/>
        <v>2.1364975609935617E-3</v>
      </c>
      <c r="CS30" s="4">
        <f t="shared" si="46"/>
        <v>0.15167737822413729</v>
      </c>
      <c r="CT30" s="4">
        <f t="shared" si="47"/>
        <v>4.3156712191293779E-2</v>
      </c>
      <c r="CU30" s="4">
        <f t="shared" si="48"/>
        <v>0.21108001394337098</v>
      </c>
      <c r="CV30" s="4">
        <f t="shared" si="49"/>
        <v>0</v>
      </c>
      <c r="CW30" s="4">
        <f t="shared" si="98"/>
        <v>0.41819954189919334</v>
      </c>
      <c r="CZ30" s="4">
        <f t="shared" si="50"/>
        <v>6.9873789165313352E-2</v>
      </c>
      <c r="DA30" s="4">
        <f t="shared" si="51"/>
        <v>5.9608225595053195E-2</v>
      </c>
      <c r="DB30" s="4">
        <f t="shared" si="52"/>
        <v>8.8957537238992957E-3</v>
      </c>
      <c r="DC30" s="4">
        <f t="shared" si="53"/>
        <v>1.7455800087339747E-2</v>
      </c>
      <c r="DD30" s="4">
        <f t="shared" si="54"/>
        <v>9.0688076192834224E-4</v>
      </c>
      <c r="DE30" s="4">
        <f t="shared" si="55"/>
        <v>1.6468254278821641E-2</v>
      </c>
      <c r="DF30" s="4">
        <f t="shared" si="56"/>
        <v>3.4668039393225543E-3</v>
      </c>
      <c r="DG30" s="4">
        <f t="shared" si="57"/>
        <v>0.30765055735016866</v>
      </c>
      <c r="DH30" s="4">
        <f t="shared" si="58"/>
        <v>8.7535707133810897E-2</v>
      </c>
      <c r="DI30" s="4">
        <f t="shared" si="59"/>
        <v>0.42813822796434226</v>
      </c>
      <c r="DJ30" s="4">
        <f t="shared" si="60"/>
        <v>0</v>
      </c>
      <c r="DK30" s="4">
        <f t="shared" si="99"/>
        <v>0.84325955066646596</v>
      </c>
      <c r="DN30" s="4">
        <f t="shared" si="100"/>
        <v>3.8597201099185185E-2</v>
      </c>
      <c r="DO30" s="4">
        <f t="shared" si="109"/>
        <v>4.390221660971514E-2</v>
      </c>
      <c r="DP30" s="4">
        <f t="shared" si="110"/>
        <v>8.1897947597545512E-3</v>
      </c>
      <c r="DQ30" s="4">
        <f t="shared" si="111"/>
        <v>1.0713682394222455E-2</v>
      </c>
      <c r="DR30" s="4">
        <f t="shared" si="112"/>
        <v>4.1745576273144534E-4</v>
      </c>
      <c r="DS30" s="4">
        <f t="shared" si="113"/>
        <v>3.790337131092484E-3</v>
      </c>
      <c r="DT30" s="4">
        <f t="shared" si="114"/>
        <v>2.3937611373290395E-3</v>
      </c>
      <c r="DU30" s="4">
        <f t="shared" si="115"/>
        <v>0.22658855005419898</v>
      </c>
      <c r="DV30" s="4">
        <f t="shared" si="116"/>
        <v>6.4471162114110636E-2</v>
      </c>
      <c r="DW30" s="4">
        <f t="shared" si="117"/>
        <v>0.31532925255453381</v>
      </c>
      <c r="DX30" s="4">
        <f t="shared" si="101"/>
        <v>0.2856065863831263</v>
      </c>
      <c r="DY30" s="4">
        <f t="shared" si="102"/>
        <v>0.61257306299126491</v>
      </c>
      <c r="DZ30" s="4"/>
      <c r="EA30" s="4"/>
      <c r="EB30" s="3" t="str">
        <f t="shared" si="103"/>
        <v>KEYCORP</v>
      </c>
      <c r="ED30" s="4">
        <f t="shared" si="62"/>
        <v>0.15518171557677887</v>
      </c>
      <c r="EE30" s="4">
        <f t="shared" si="63"/>
        <v>3.309576745739138E-2</v>
      </c>
      <c r="EF30" s="4">
        <f t="shared" si="64"/>
        <v>3.9512908651832421E-2</v>
      </c>
      <c r="EG30" s="4">
        <f t="shared" si="65"/>
        <v>1.2922446965580134E-2</v>
      </c>
      <c r="EH30" s="4">
        <f t="shared" si="66"/>
        <v>8.0563149152631432E-3</v>
      </c>
      <c r="EI30" s="4">
        <f t="shared" si="67"/>
        <v>1.8287057150256893E-2</v>
      </c>
      <c r="EJ30" s="4">
        <f t="shared" si="68"/>
        <v>1.5398752215930343E-3</v>
      </c>
      <c r="EK30" s="4">
        <f t="shared" si="69"/>
        <v>0.27330271827566077</v>
      </c>
      <c r="EL30" s="4">
        <f t="shared" si="70"/>
        <v>7.7762728310687229E-2</v>
      </c>
      <c r="EM30" s="4">
        <f t="shared" si="71"/>
        <v>0.38033846747495614</v>
      </c>
      <c r="EN30" s="4">
        <f t="shared" si="72"/>
        <v>0</v>
      </c>
      <c r="EO30" s="4">
        <f t="shared" si="104"/>
        <v>0.75123084643315408</v>
      </c>
      <c r="ER30" s="4">
        <f t="shared" si="73"/>
        <v>0.1296845330447686</v>
      </c>
      <c r="ES30" s="4">
        <f t="shared" si="74"/>
        <v>5.5315913121820118E-2</v>
      </c>
      <c r="ET30" s="4">
        <f t="shared" si="75"/>
        <v>1.6510363636295124E-2</v>
      </c>
      <c r="EU30" s="4">
        <f t="shared" si="76"/>
        <v>1.6198830135673054E-2</v>
      </c>
      <c r="EV30" s="4">
        <f t="shared" si="77"/>
        <v>1.6831548645474639E-3</v>
      </c>
      <c r="EW30" s="4">
        <f t="shared" si="78"/>
        <v>1.5282396244167676E-2</v>
      </c>
      <c r="EX30" s="4">
        <f t="shared" si="79"/>
        <v>1.2868655196732772E-3</v>
      </c>
      <c r="EY30" s="4">
        <f t="shared" si="80"/>
        <v>0.28549703220277989</v>
      </c>
      <c r="EZ30" s="4">
        <f t="shared" si="81"/>
        <v>8.1232372252879381E-2</v>
      </c>
      <c r="FA30" s="4">
        <f t="shared" si="82"/>
        <v>0.39730853897739543</v>
      </c>
      <c r="FB30" s="4">
        <f t="shared" si="83"/>
        <v>0</v>
      </c>
      <c r="FC30" s="4">
        <f t="shared" si="105"/>
        <v>0.78060720519689564</v>
      </c>
      <c r="FF30" s="4">
        <f t="shared" si="106"/>
        <v>5.7939301646009661E-2</v>
      </c>
      <c r="FG30" s="4">
        <f t="shared" si="118"/>
        <v>3.2951401897538625E-2</v>
      </c>
      <c r="FH30" s="4">
        <f t="shared" si="119"/>
        <v>1.2293922240241027E-2</v>
      </c>
      <c r="FI30" s="4">
        <f t="shared" si="120"/>
        <v>8.0412990877660063E-3</v>
      </c>
      <c r="FJ30" s="4">
        <f t="shared" si="121"/>
        <v>6.2665412703391229E-4</v>
      </c>
      <c r="FK30" s="4">
        <f t="shared" si="122"/>
        <v>2.8448887500170891E-3</v>
      </c>
      <c r="FL30" s="4">
        <f t="shared" si="123"/>
        <v>1.437335813524886E-3</v>
      </c>
      <c r="FM30" s="4">
        <f t="shared" si="124"/>
        <v>0.17006909798181383</v>
      </c>
      <c r="FN30" s="4">
        <f t="shared" si="125"/>
        <v>4.8389701880185078E-2</v>
      </c>
      <c r="FO30" s="4">
        <f t="shared" si="126"/>
        <v>0.23667463133685088</v>
      </c>
      <c r="FP30" s="4">
        <f t="shared" si="107"/>
        <v>0.42873176523901901</v>
      </c>
      <c r="FQ30" s="4">
        <f t="shared" si="108"/>
        <v>0.45941565576239174</v>
      </c>
    </row>
    <row r="31" spans="1:173">
      <c r="A31" s="73" t="s">
        <v>39</v>
      </c>
      <c r="B31" s="14" t="s">
        <v>40</v>
      </c>
      <c r="C31" s="35">
        <f>AD48/BW54</f>
        <v>7.8940672363171309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8">
        <f>M13</f>
        <v>0</v>
      </c>
      <c r="P31" s="17" t="str">
        <f t="shared" si="5"/>
        <v>DISCOVER FINANCIAL SERVICES</v>
      </c>
      <c r="Q31" s="3" t="b">
        <f t="shared" si="86"/>
        <v>1</v>
      </c>
      <c r="R31" s="3" t="b">
        <f t="shared" si="6"/>
        <v>1</v>
      </c>
      <c r="S31" s="3" t="b">
        <f t="shared" si="7"/>
        <v>1</v>
      </c>
      <c r="T31" s="3" t="b">
        <f t="shared" si="8"/>
        <v>1</v>
      </c>
      <c r="V31" s="3" t="str">
        <f t="shared" si="87"/>
        <v>DISCOVER FINANCIAL SERVICES</v>
      </c>
      <c r="W31" s="58">
        <f t="shared" si="9"/>
        <v>13.956433508036906</v>
      </c>
      <c r="X31" s="58">
        <f t="shared" si="10"/>
        <v>611.16490454605662</v>
      </c>
      <c r="Y31" s="59">
        <f t="shared" si="11"/>
        <v>2000</v>
      </c>
      <c r="Z31" s="58">
        <f t="shared" si="12"/>
        <v>39.216891302756636</v>
      </c>
      <c r="AA31" s="58">
        <f t="shared" si="13"/>
        <v>480.20622181202714</v>
      </c>
      <c r="AB31" s="59">
        <f t="shared" si="14"/>
        <v>1600</v>
      </c>
      <c r="AD31" s="58">
        <f t="shared" si="15"/>
        <v>27.912867016073811</v>
      </c>
      <c r="AE31" s="58">
        <f t="shared" si="16"/>
        <v>172.32980909211324</v>
      </c>
      <c r="AF31" s="59">
        <f t="shared" si="17"/>
        <v>600</v>
      </c>
      <c r="AG31" s="62">
        <f t="shared" si="18"/>
        <v>78.433782605513272</v>
      </c>
      <c r="AH31" s="58">
        <f t="shared" si="19"/>
        <v>120.41244362405429</v>
      </c>
      <c r="AI31" s="63">
        <f t="shared" si="20"/>
        <v>350</v>
      </c>
      <c r="AK31" s="58">
        <f t="shared" si="21"/>
        <v>16.83574703392296</v>
      </c>
      <c r="AL31" s="58">
        <f>SUMPRODUCT(BW31:CF31,C$23:L$23)+ M$23</f>
        <v>164.25283560697309</v>
      </c>
      <c r="AM31" s="59">
        <f t="shared" si="22"/>
        <v>600</v>
      </c>
      <c r="AN31" s="62">
        <f t="shared" si="23"/>
        <v>44.916857943292406</v>
      </c>
      <c r="AO31" s="58">
        <f t="shared" si="24"/>
        <v>93.644625270237952</v>
      </c>
      <c r="AP31" s="63">
        <f t="shared" si="25"/>
        <v>350</v>
      </c>
      <c r="AQ31" s="6"/>
      <c r="AR31" s="58">
        <f>SUMPRODUCT(BW31:CF31,C$31:L$31) + M$31</f>
        <v>44.656514167861602</v>
      </c>
      <c r="AS31" s="58">
        <f t="shared" si="26"/>
        <v>180.91492305686532</v>
      </c>
      <c r="AT31" s="59">
        <f>SUMPRODUCT(BW31:CF31,C$33:L$33) + M$33</f>
        <v>600</v>
      </c>
      <c r="AU31" s="62">
        <f>SUMPRODUCT(BW31:CF31,C$34:L$34) + M$34</f>
        <v>94.580798394424605</v>
      </c>
      <c r="AV31" s="58">
        <f t="shared" si="27"/>
        <v>127.73261469612551</v>
      </c>
      <c r="AW31" s="63">
        <f>SUMPRODUCT(BW31:CF31,C$36:L$36)+ M$36</f>
        <v>350</v>
      </c>
      <c r="AY31" s="5" t="str">
        <f t="shared" si="88"/>
        <v>DISCOVER FINANCIAL SERVICES</v>
      </c>
      <c r="AZ31" s="6">
        <f t="shared" si="89"/>
        <v>2.7216944562134193</v>
      </c>
      <c r="BA31" s="3">
        <f t="shared" si="90"/>
        <v>25</v>
      </c>
      <c r="BB31" s="6">
        <f t="shared" si="91"/>
        <v>3.9216891302756638</v>
      </c>
      <c r="BC31" s="3">
        <f t="shared" si="92"/>
        <v>34</v>
      </c>
      <c r="BD31" s="6">
        <f t="shared" si="93"/>
        <v>4.491685794329241</v>
      </c>
      <c r="BE31" s="3">
        <f t="shared" si="94"/>
        <v>34</v>
      </c>
      <c r="BG31" s="5" t="str">
        <f t="shared" si="95"/>
        <v>DISCOVER FINANCIAL SERVICES</v>
      </c>
      <c r="BH31" s="30">
        <f t="shared" si="28"/>
        <v>104.890631</v>
      </c>
      <c r="BI31" s="30">
        <f t="shared" si="29"/>
        <v>27.667104999999996</v>
      </c>
      <c r="BJ31" s="30">
        <f t="shared" si="30"/>
        <v>97.994098666666673</v>
      </c>
      <c r="BK31" s="30">
        <f t="shared" si="31"/>
        <v>2.9416336666666667</v>
      </c>
      <c r="BL31" s="30">
        <f t="shared" si="32"/>
        <v>5.8499999999999996E-2</v>
      </c>
      <c r="BM31" s="4">
        <f t="shared" si="33"/>
        <v>4.4610895999999998E-4</v>
      </c>
      <c r="BN31" s="1">
        <f t="shared" si="33"/>
        <v>3.8782998999999999E-2</v>
      </c>
      <c r="BO31" s="4">
        <f t="shared" si="33"/>
        <v>8.5171625000000001E-2</v>
      </c>
      <c r="BP31" s="1">
        <f t="shared" si="33"/>
        <v>7.4044938</v>
      </c>
      <c r="BQ31" s="4">
        <f t="shared" si="33"/>
        <v>0.65117395</v>
      </c>
      <c r="BR31" s="4"/>
      <c r="BS31" s="4"/>
      <c r="BT31" s="4"/>
      <c r="BU31" s="3" t="str">
        <f t="shared" si="34"/>
        <v>DISCOVER FINANCIAL SERVICES</v>
      </c>
      <c r="BW31" s="4">
        <f t="shared" si="96"/>
        <v>5.6569716004465507</v>
      </c>
      <c r="BX31" s="4">
        <f t="shared" si="35"/>
        <v>7.7550588815474866</v>
      </c>
      <c r="BY31" s="4">
        <f t="shared" si="36"/>
        <v>8.575011095263374E-2</v>
      </c>
      <c r="BZ31" s="4">
        <f t="shared" si="37"/>
        <v>8.9644547107050554E-2</v>
      </c>
      <c r="CA31" s="4">
        <f t="shared" si="38"/>
        <v>2.1047141013372846E-2</v>
      </c>
      <c r="CB31" s="4">
        <f t="shared" si="39"/>
        <v>4.4610895999999997E-2</v>
      </c>
      <c r="CC31" s="4">
        <f t="shared" si="39"/>
        <v>8.5696677340679362E-3</v>
      </c>
      <c r="CD31" s="4">
        <f t="shared" si="39"/>
        <v>8.5171625000000013</v>
      </c>
      <c r="CE31" s="4">
        <f t="shared" si="39"/>
        <v>1.8954703875323524</v>
      </c>
      <c r="CF31" s="4">
        <f t="shared" si="39"/>
        <v>13.023479</v>
      </c>
      <c r="CJ31" s="3" t="str">
        <f t="shared" si="2"/>
        <v>DISCOVER FINANCIAL SERVICES</v>
      </c>
      <c r="CL31" s="4">
        <f t="shared" si="97"/>
        <v>0.10133268641284583</v>
      </c>
      <c r="CM31" s="4">
        <f t="shared" si="40"/>
        <v>0.13891548433705653</v>
      </c>
      <c r="CN31" s="4">
        <f t="shared" si="41"/>
        <v>1.5360319472602719E-3</v>
      </c>
      <c r="CO31" s="4">
        <f t="shared" si="42"/>
        <v>1.6057925374600205E-3</v>
      </c>
      <c r="CP31" s="4">
        <f t="shared" si="43"/>
        <v>3.7701503398509205E-4</v>
      </c>
      <c r="CQ31" s="4">
        <f t="shared" si="44"/>
        <v>7.9910988674704244E-4</v>
      </c>
      <c r="CR31" s="4">
        <f t="shared" si="45"/>
        <v>1.5350747970699385E-4</v>
      </c>
      <c r="CS31" s="4">
        <f t="shared" si="46"/>
        <v>9.1540175666247434E-2</v>
      </c>
      <c r="CT31" s="4">
        <f t="shared" si="47"/>
        <v>2.37673412499795E-2</v>
      </c>
      <c r="CU31" s="4">
        <f t="shared" si="48"/>
        <v>0.13997285544871127</v>
      </c>
      <c r="CV31" s="4">
        <f t="shared" si="49"/>
        <v>0</v>
      </c>
      <c r="CW31" s="4">
        <f t="shared" si="98"/>
        <v>0.25623298973139225</v>
      </c>
      <c r="CZ31" s="4">
        <f t="shared" si="50"/>
        <v>0.14424834331651654</v>
      </c>
      <c r="DA31" s="4">
        <f t="shared" si="51"/>
        <v>0.39549585007531524</v>
      </c>
      <c r="DB31" s="4">
        <f t="shared" si="52"/>
        <v>1.0932803200875611E-3</v>
      </c>
      <c r="DC31" s="4">
        <f t="shared" si="53"/>
        <v>3.428798565967004E-3</v>
      </c>
      <c r="DD31" s="4">
        <f t="shared" si="54"/>
        <v>1.3417140111188135E-4</v>
      </c>
      <c r="DE31" s="4">
        <f t="shared" si="55"/>
        <v>1.1375428933313794E-3</v>
      </c>
      <c r="DF31" s="4">
        <f t="shared" si="56"/>
        <v>2.1851981249379541E-4</v>
      </c>
      <c r="DG31" s="4">
        <f t="shared" si="57"/>
        <v>0.16288572762397882</v>
      </c>
      <c r="DH31" s="4">
        <f t="shared" si="58"/>
        <v>4.2291383482867408E-2</v>
      </c>
      <c r="DI31" s="4">
        <f t="shared" si="59"/>
        <v>0.24906638250833038</v>
      </c>
      <c r="DJ31" s="4">
        <f t="shared" si="60"/>
        <v>0</v>
      </c>
      <c r="DK31" s="4">
        <f t="shared" si="99"/>
        <v>0.4555995563210018</v>
      </c>
      <c r="DN31" s="4">
        <f t="shared" si="100"/>
        <v>5.6375950161182325E-2</v>
      </c>
      <c r="DO31" s="4">
        <f t="shared" si="109"/>
        <v>0.20609322154803056</v>
      </c>
      <c r="DP31" s="4">
        <f t="shared" si="110"/>
        <v>7.1213662285899988E-4</v>
      </c>
      <c r="DQ31" s="4">
        <f t="shared" si="111"/>
        <v>1.4889581908483524E-3</v>
      </c>
      <c r="DR31" s="4">
        <f t="shared" si="112"/>
        <v>4.3698019033408991E-5</v>
      </c>
      <c r="DS31" s="4">
        <f t="shared" si="113"/>
        <v>1.8524205081030457E-4</v>
      </c>
      <c r="DT31" s="4">
        <f t="shared" si="114"/>
        <v>1.0675393019375628E-4</v>
      </c>
      <c r="DU31" s="4">
        <f t="shared" si="115"/>
        <v>8.4879890253786658E-2</v>
      </c>
      <c r="DV31" s="4">
        <f t="shared" si="116"/>
        <v>2.2038075656286928E-2</v>
      </c>
      <c r="DW31" s="4">
        <f t="shared" si="117"/>
        <v>0.12978870231048134</v>
      </c>
      <c r="DX31" s="4">
        <f t="shared" si="101"/>
        <v>0.49828737125648742</v>
      </c>
      <c r="DY31" s="4">
        <f t="shared" si="102"/>
        <v>0.23699866420155899</v>
      </c>
      <c r="DZ31" s="4"/>
      <c r="EA31" s="4"/>
      <c r="EB31" s="3" t="str">
        <f t="shared" si="103"/>
        <v>DISCOVER FINANCIAL SERVICES</v>
      </c>
      <c r="ED31" s="4">
        <f t="shared" si="62"/>
        <v>0.33600953905093206</v>
      </c>
      <c r="EE31" s="4">
        <f t="shared" si="63"/>
        <v>0.23031525913051365</v>
      </c>
      <c r="EF31" s="4">
        <f t="shared" si="64"/>
        <v>5.0933356731871007E-3</v>
      </c>
      <c r="EG31" s="4">
        <f t="shared" si="65"/>
        <v>2.6623275737756836E-3</v>
      </c>
      <c r="EH31" s="4">
        <f t="shared" si="66"/>
        <v>1.2501459525950465E-3</v>
      </c>
      <c r="EI31" s="4">
        <f t="shared" si="67"/>
        <v>1.3248861458333829E-3</v>
      </c>
      <c r="EJ31" s="4">
        <f t="shared" si="68"/>
        <v>1.0180323708595289E-4</v>
      </c>
      <c r="EK31" s="4">
        <f t="shared" si="69"/>
        <v>0.15176925293849675</v>
      </c>
      <c r="EL31" s="4">
        <f t="shared" si="70"/>
        <v>3.9405120206402779E-2</v>
      </c>
      <c r="EM31" s="4">
        <f t="shared" si="71"/>
        <v>0.23206833009117775</v>
      </c>
      <c r="EN31" s="4">
        <f t="shared" si="72"/>
        <v>0</v>
      </c>
      <c r="EO31" s="4">
        <f t="shared" si="104"/>
        <v>0.42466939261899661</v>
      </c>
      <c r="ER31" s="4">
        <f t="shared" si="73"/>
        <v>0.25188634554930289</v>
      </c>
      <c r="ES31" s="4">
        <f t="shared" si="74"/>
        <v>0.34530727377851134</v>
      </c>
      <c r="ET31" s="4">
        <f t="shared" si="75"/>
        <v>1.9090852494823519E-3</v>
      </c>
      <c r="EU31" s="4">
        <f t="shared" si="76"/>
        <v>2.9936827021680894E-3</v>
      </c>
      <c r="EV31" s="4">
        <f t="shared" si="77"/>
        <v>2.3428999686426075E-4</v>
      </c>
      <c r="EW31" s="4">
        <f t="shared" si="78"/>
        <v>9.9318826032580724E-4</v>
      </c>
      <c r="EX31" s="4">
        <f t="shared" si="79"/>
        <v>7.6315825518224393E-5</v>
      </c>
      <c r="EY31" s="4">
        <f t="shared" si="80"/>
        <v>0.14221546580717417</v>
      </c>
      <c r="EZ31" s="4">
        <f t="shared" si="81"/>
        <v>3.6924590566524335E-2</v>
      </c>
      <c r="FA31" s="4">
        <f t="shared" si="82"/>
        <v>0.21745976226412853</v>
      </c>
      <c r="FB31" s="4">
        <f t="shared" si="83"/>
        <v>0</v>
      </c>
      <c r="FC31" s="4">
        <f t="shared" si="105"/>
        <v>0.39766932272367106</v>
      </c>
      <c r="FF31" s="4">
        <f t="shared" si="106"/>
        <v>7.2490715841364295E-2</v>
      </c>
      <c r="FG31" s="4">
        <f t="shared" si="118"/>
        <v>0.13250193670666019</v>
      </c>
      <c r="FH31" s="4">
        <f t="shared" si="119"/>
        <v>9.1569709105223751E-4</v>
      </c>
      <c r="FI31" s="4">
        <f t="shared" si="120"/>
        <v>9.572844874797241E-4</v>
      </c>
      <c r="FJ31" s="4">
        <f t="shared" si="121"/>
        <v>5.6188865491840534E-5</v>
      </c>
      <c r="FK31" s="4">
        <f t="shared" si="122"/>
        <v>1.1909625317860658E-4</v>
      </c>
      <c r="FL31" s="4">
        <f t="shared" si="123"/>
        <v>5.4907589470326224E-5</v>
      </c>
      <c r="FM31" s="4">
        <f t="shared" si="124"/>
        <v>5.4571177846596076E-2</v>
      </c>
      <c r="FN31" s="4">
        <f t="shared" si="125"/>
        <v>1.4168771218248851E-2</v>
      </c>
      <c r="FO31" s="4">
        <f t="shared" si="126"/>
        <v>8.3444056478951659E-2</v>
      </c>
      <c r="FP31" s="4">
        <f t="shared" si="107"/>
        <v>0.64072016762150619</v>
      </c>
      <c r="FQ31" s="4">
        <f t="shared" si="108"/>
        <v>0.1523580093864455</v>
      </c>
    </row>
    <row r="32" spans="1:173">
      <c r="A32" s="73"/>
      <c r="B32" s="15" t="s">
        <v>41</v>
      </c>
      <c r="C32" s="37">
        <f>(AE48-M32)/BW54</f>
        <v>5.4649245639530788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8">
        <f t="shared" ref="M32:M36" si="131">M14</f>
        <v>150</v>
      </c>
      <c r="P32" s="17" t="str">
        <f t="shared" si="5"/>
        <v>BANCWEST CORPORATION</v>
      </c>
      <c r="Q32" s="3" t="b">
        <f t="shared" si="86"/>
        <v>1</v>
      </c>
      <c r="R32" s="3" t="b">
        <f t="shared" si="6"/>
        <v>1</v>
      </c>
      <c r="S32" s="3" t="b">
        <f t="shared" si="7"/>
        <v>1</v>
      </c>
      <c r="T32" s="3" t="b">
        <f t="shared" si="8"/>
        <v>1</v>
      </c>
      <c r="V32" s="3" t="str">
        <f t="shared" si="87"/>
        <v>BANCWEST CORPORATION</v>
      </c>
      <c r="W32" s="58">
        <f t="shared" si="9"/>
        <v>34.025962634301109</v>
      </c>
      <c r="X32" s="58">
        <f t="shared" si="10"/>
        <v>626.73800772005939</v>
      </c>
      <c r="Y32" s="59">
        <f t="shared" si="11"/>
        <v>2000</v>
      </c>
      <c r="Z32" s="58">
        <f t="shared" si="12"/>
        <v>84.067547560543233</v>
      </c>
      <c r="AA32" s="58">
        <f t="shared" si="13"/>
        <v>515.21521544585312</v>
      </c>
      <c r="AB32" s="59">
        <f t="shared" si="14"/>
        <v>1600</v>
      </c>
      <c r="AD32" s="58">
        <f t="shared" si="15"/>
        <v>68.051925268602218</v>
      </c>
      <c r="AE32" s="58">
        <f t="shared" si="16"/>
        <v>203.47601544011866</v>
      </c>
      <c r="AF32" s="59">
        <f t="shared" si="17"/>
        <v>600</v>
      </c>
      <c r="AG32" s="62">
        <f t="shared" si="18"/>
        <v>168.13509512108647</v>
      </c>
      <c r="AH32" s="58">
        <f t="shared" si="19"/>
        <v>190.43043089170627</v>
      </c>
      <c r="AI32" s="63">
        <f t="shared" si="20"/>
        <v>350</v>
      </c>
      <c r="AK32" s="58">
        <f t="shared" si="21"/>
        <v>37.060368605293149</v>
      </c>
      <c r="AL32" s="58">
        <f>SUMPRODUCT(BW32:CF32,C$23:L$23) + M$23</f>
        <v>179.41944759323047</v>
      </c>
      <c r="AM32" s="59">
        <f t="shared" si="22"/>
        <v>600</v>
      </c>
      <c r="AN32" s="62">
        <f t="shared" si="23"/>
        <v>89.71993514241754</v>
      </c>
      <c r="AO32" s="58">
        <f t="shared" si="24"/>
        <v>128.69642207292125</v>
      </c>
      <c r="AP32" s="63">
        <f t="shared" si="25"/>
        <v>350</v>
      </c>
      <c r="AQ32" s="6"/>
      <c r="AR32" s="58">
        <f>SUMPRODUCT(BW32:CF32,C$31:L$31)+ M$31</f>
        <v>44.477031312426057</v>
      </c>
      <c r="AS32" s="58">
        <f t="shared" si="26"/>
        <v>180.79067021785153</v>
      </c>
      <c r="AT32" s="59">
        <f>SUMPRODUCT(BW32:CF32,C$33:L$33)+ M$33</f>
        <v>600</v>
      </c>
      <c r="AU32" s="62">
        <f>SUMPRODUCT(BW32:CF32,C$34:L$34)+ M$34</f>
        <v>94.200660533654855</v>
      </c>
      <c r="AV32" s="58">
        <f t="shared" si="27"/>
        <v>127.46038469075431</v>
      </c>
      <c r="AW32" s="63">
        <f>SUMPRODUCT(BW32:CF32,C$36:L$36) + M$36</f>
        <v>350</v>
      </c>
      <c r="AY32" s="5" t="str">
        <f t="shared" si="88"/>
        <v>BANCWEST CORPORATION</v>
      </c>
      <c r="AZ32" s="6">
        <f t="shared" si="89"/>
        <v>1.6875108730559099</v>
      </c>
      <c r="BA32" s="3">
        <f t="shared" si="90"/>
        <v>33</v>
      </c>
      <c r="BB32" s="6">
        <f t="shared" si="91"/>
        <v>8.4067547560543225</v>
      </c>
      <c r="BC32" s="3">
        <f t="shared" si="92"/>
        <v>25</v>
      </c>
      <c r="BD32" s="6">
        <f t="shared" si="93"/>
        <v>8.9719935142417544</v>
      </c>
      <c r="BE32" s="3">
        <f t="shared" si="94"/>
        <v>26</v>
      </c>
      <c r="BG32" s="5" t="str">
        <f t="shared" si="95"/>
        <v>BANCWEST CORPORATION</v>
      </c>
      <c r="BH32" s="30">
        <f t="shared" si="28"/>
        <v>104.46905599999999</v>
      </c>
      <c r="BI32" s="30">
        <f t="shared" si="29"/>
        <v>5.4981506666666666</v>
      </c>
      <c r="BJ32" s="30">
        <f t="shared" si="30"/>
        <v>199.32813899999999</v>
      </c>
      <c r="BK32" s="30">
        <f t="shared" si="31"/>
        <v>6.8718949999999994</v>
      </c>
      <c r="BL32" s="30">
        <f t="shared" si="32"/>
        <v>1.2078329999999999</v>
      </c>
      <c r="BM32" s="4">
        <f t="shared" si="33"/>
        <v>1.4441445000000001E-2</v>
      </c>
      <c r="BN32" s="1">
        <f t="shared" si="33"/>
        <v>1.373381</v>
      </c>
      <c r="BO32" s="4">
        <f t="shared" si="33"/>
        <v>0.40349363999999999</v>
      </c>
      <c r="BP32" s="1">
        <f t="shared" si="33"/>
        <v>38.372230999999999</v>
      </c>
      <c r="BQ32" s="4">
        <f t="shared" si="33"/>
        <v>2.2317605</v>
      </c>
      <c r="BR32" s="4"/>
      <c r="BS32" s="4"/>
      <c r="BT32" s="4"/>
      <c r="BU32" s="3" t="str">
        <f t="shared" si="34"/>
        <v>BANCWEST CORPORATION</v>
      </c>
      <c r="BW32" s="4">
        <f t="shared" si="96"/>
        <v>5.6342351769955545</v>
      </c>
      <c r="BX32" s="4">
        <f t="shared" si="35"/>
        <v>1.7440530379443728</v>
      </c>
      <c r="BY32" s="4">
        <f t="shared" si="36"/>
        <v>0.18427616892586274</v>
      </c>
      <c r="BZ32" s="4">
        <f t="shared" si="37"/>
        <v>0.44260828055130991</v>
      </c>
      <c r="CA32" s="4">
        <f t="shared" si="38"/>
        <v>0.43238170086244815</v>
      </c>
      <c r="CB32" s="4">
        <f t="shared" si="39"/>
        <v>1.4441444999999999</v>
      </c>
      <c r="CC32" s="4">
        <f t="shared" si="39"/>
        <v>0.30346850799965103</v>
      </c>
      <c r="CD32" s="4">
        <f t="shared" si="39"/>
        <v>40.349363999999994</v>
      </c>
      <c r="CE32" s="4">
        <f t="shared" si="39"/>
        <v>9.8228764218900348</v>
      </c>
      <c r="CF32" s="4">
        <f t="shared" si="39"/>
        <v>44.635210000000001</v>
      </c>
      <c r="CJ32" s="3" t="str">
        <f t="shared" si="2"/>
        <v>BANCWEST CORPORATION</v>
      </c>
      <c r="CL32" s="4">
        <f t="shared" si="97"/>
        <v>4.1396589110132616E-2</v>
      </c>
      <c r="CM32" s="4">
        <f t="shared" si="40"/>
        <v>1.2814134435290133E-2</v>
      </c>
      <c r="CN32" s="4">
        <f t="shared" si="41"/>
        <v>1.3539379539852933E-3</v>
      </c>
      <c r="CO32" s="4">
        <f t="shared" si="42"/>
        <v>3.2519894095892716E-3</v>
      </c>
      <c r="CP32" s="4">
        <f t="shared" si="43"/>
        <v>3.1768513466432398E-3</v>
      </c>
      <c r="CQ32" s="4">
        <f t="shared" si="44"/>
        <v>1.0610607226025822E-2</v>
      </c>
      <c r="CR32" s="4">
        <f t="shared" si="45"/>
        <v>2.2296834865571779E-3</v>
      </c>
      <c r="CS32" s="4">
        <f t="shared" si="46"/>
        <v>0.17787607260517746</v>
      </c>
      <c r="CT32" s="4">
        <f t="shared" si="47"/>
        <v>5.052034507608176E-2</v>
      </c>
      <c r="CU32" s="4">
        <f t="shared" si="48"/>
        <v>0.19676978935051725</v>
      </c>
      <c r="CV32" s="4">
        <f t="shared" si="49"/>
        <v>0</v>
      </c>
      <c r="CW32" s="4">
        <f t="shared" si="98"/>
        <v>0.43800649774435946</v>
      </c>
      <c r="CZ32" s="4">
        <f t="shared" si="50"/>
        <v>6.702033472473938E-2</v>
      </c>
      <c r="DA32" s="4">
        <f t="shared" si="51"/>
        <v>4.1491707289030927E-2</v>
      </c>
      <c r="DB32" s="4">
        <f t="shared" si="52"/>
        <v>1.096000622553857E-3</v>
      </c>
      <c r="DC32" s="4">
        <f t="shared" si="53"/>
        <v>7.8973687242253933E-3</v>
      </c>
      <c r="DD32" s="4">
        <f t="shared" si="54"/>
        <v>1.2858163268978978E-3</v>
      </c>
      <c r="DE32" s="4">
        <f t="shared" si="55"/>
        <v>1.7178382644741304E-2</v>
      </c>
      <c r="DF32" s="4">
        <f t="shared" si="56"/>
        <v>3.6098175432214318E-3</v>
      </c>
      <c r="DG32" s="4">
        <f t="shared" si="57"/>
        <v>0.3599727109703787</v>
      </c>
      <c r="DH32" s="4">
        <f t="shared" si="58"/>
        <v>0.10223941483440892</v>
      </c>
      <c r="DI32" s="4">
        <f t="shared" si="59"/>
        <v>0.39820844631980223</v>
      </c>
      <c r="DJ32" s="4">
        <f t="shared" si="60"/>
        <v>0</v>
      </c>
      <c r="DK32" s="4">
        <f t="shared" si="99"/>
        <v>0.88120877231255257</v>
      </c>
      <c r="DN32" s="4">
        <f t="shared" si="100"/>
        <v>3.550421106928834E-2</v>
      </c>
      <c r="DO32" s="4">
        <f t="shared" si="109"/>
        <v>2.9307131718857331E-2</v>
      </c>
      <c r="DP32" s="4">
        <f t="shared" si="110"/>
        <v>9.6768236076017009E-4</v>
      </c>
      <c r="DQ32" s="4">
        <f t="shared" si="111"/>
        <v>4.6485036921752468E-3</v>
      </c>
      <c r="DR32" s="4">
        <f t="shared" si="112"/>
        <v>5.6763735034073208E-4</v>
      </c>
      <c r="DS32" s="4">
        <f t="shared" si="113"/>
        <v>3.7917902439165677E-3</v>
      </c>
      <c r="DT32" s="4">
        <f t="shared" si="114"/>
        <v>2.3903887622789693E-3</v>
      </c>
      <c r="DU32" s="4">
        <f t="shared" si="115"/>
        <v>0.25426207656661232</v>
      </c>
      <c r="DV32" s="4">
        <f t="shared" si="116"/>
        <v>7.221549059281672E-2</v>
      </c>
      <c r="DW32" s="4">
        <f t="shared" si="117"/>
        <v>0.28126939454576833</v>
      </c>
      <c r="DX32" s="4">
        <f t="shared" si="101"/>
        <v>0.31507569309718531</v>
      </c>
      <c r="DY32" s="4">
        <f t="shared" si="102"/>
        <v>0.61392914071139293</v>
      </c>
      <c r="DZ32" s="4"/>
      <c r="EA32" s="4"/>
      <c r="EB32" s="3" t="str">
        <f t="shared" si="103"/>
        <v>BANCWEST CORPORATION</v>
      </c>
      <c r="ED32" s="4">
        <f t="shared" si="62"/>
        <v>0.1520285790193367</v>
      </c>
      <c r="EE32" s="4">
        <f t="shared" si="63"/>
        <v>2.352989330083563E-2</v>
      </c>
      <c r="EF32" s="4">
        <f t="shared" si="64"/>
        <v>4.9723242336975433E-3</v>
      </c>
      <c r="EG32" s="4">
        <f t="shared" si="65"/>
        <v>5.9714500584877395E-3</v>
      </c>
      <c r="EH32" s="4">
        <f t="shared" si="66"/>
        <v>1.1666956296832223E-2</v>
      </c>
      <c r="EI32" s="4">
        <f t="shared" si="67"/>
        <v>1.9483676962049157E-2</v>
      </c>
      <c r="EJ32" s="4">
        <f t="shared" si="68"/>
        <v>1.6376982713351002E-3</v>
      </c>
      <c r="EK32" s="4">
        <f t="shared" si="69"/>
        <v>0.32662409078875509</v>
      </c>
      <c r="EL32" s="4">
        <f t="shared" si="70"/>
        <v>9.2767742929855221E-2</v>
      </c>
      <c r="EM32" s="4">
        <f t="shared" si="71"/>
        <v>0.36131758813881554</v>
      </c>
      <c r="EN32" s="4">
        <f t="shared" si="72"/>
        <v>0</v>
      </c>
      <c r="EO32" s="4">
        <f t="shared" si="104"/>
        <v>0.80183079709081007</v>
      </c>
      <c r="ER32" s="4">
        <f t="shared" si="73"/>
        <v>0.12559605996263848</v>
      </c>
      <c r="ES32" s="4">
        <f t="shared" si="74"/>
        <v>3.8877715084745405E-2</v>
      </c>
      <c r="ET32" s="4">
        <f t="shared" si="75"/>
        <v>2.0539043929685271E-3</v>
      </c>
      <c r="EU32" s="4">
        <f t="shared" si="76"/>
        <v>7.3998317071127953E-3</v>
      </c>
      <c r="EV32" s="4">
        <f t="shared" si="77"/>
        <v>2.4096188889130613E-3</v>
      </c>
      <c r="EW32" s="4">
        <f t="shared" si="78"/>
        <v>1.6096138474772943E-2</v>
      </c>
      <c r="EX32" s="4">
        <f t="shared" si="79"/>
        <v>1.3529591055452203E-3</v>
      </c>
      <c r="EY32" s="4">
        <f t="shared" si="80"/>
        <v>0.33729430312185771</v>
      </c>
      <c r="EZ32" s="4">
        <f t="shared" si="81"/>
        <v>9.5798295613014242E-2</v>
      </c>
      <c r="FA32" s="4">
        <f t="shared" si="82"/>
        <v>0.37312117364843167</v>
      </c>
      <c r="FB32" s="4">
        <f t="shared" si="83"/>
        <v>0</v>
      </c>
      <c r="FC32" s="4">
        <f t="shared" si="105"/>
        <v>0.8236628699636217</v>
      </c>
      <c r="FF32" s="4">
        <f t="shared" si="106"/>
        <v>5.2535121827736127E-2</v>
      </c>
      <c r="FG32" s="4">
        <f t="shared" si="118"/>
        <v>2.1682691839947716E-2</v>
      </c>
      <c r="FH32" s="4">
        <f t="shared" si="119"/>
        <v>1.431867071032085E-3</v>
      </c>
      <c r="FI32" s="4">
        <f t="shared" si="120"/>
        <v>3.4391653895437875E-3</v>
      </c>
      <c r="FJ32" s="4">
        <f t="shared" si="121"/>
        <v>8.3992564419827929E-4</v>
      </c>
      <c r="FK32" s="4">
        <f t="shared" si="122"/>
        <v>2.8053314861809578E-3</v>
      </c>
      <c r="FL32" s="4">
        <f t="shared" si="123"/>
        <v>1.4148109315472723E-3</v>
      </c>
      <c r="FM32" s="4">
        <f t="shared" si="124"/>
        <v>0.188114152748415</v>
      </c>
      <c r="FN32" s="4">
        <f t="shared" si="125"/>
        <v>5.3428163616133596E-2</v>
      </c>
      <c r="FO32" s="4">
        <f t="shared" si="126"/>
        <v>0.20809534226853196</v>
      </c>
      <c r="FP32" s="4">
        <f t="shared" si="107"/>
        <v>0.46621342717673325</v>
      </c>
      <c r="FQ32" s="4">
        <f t="shared" si="108"/>
        <v>0.45385780105080875</v>
      </c>
    </row>
    <row r="33" spans="1:173">
      <c r="A33" s="73"/>
      <c r="B33" s="16" t="s">
        <v>42</v>
      </c>
      <c r="C33" s="40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8">
        <f t="shared" si="131"/>
        <v>600</v>
      </c>
      <c r="P33" s="17" t="str">
        <f t="shared" si="5"/>
        <v>BBVA COMPASS BANCSHARES, INC.</v>
      </c>
      <c r="Q33" s="3" t="b">
        <f t="shared" si="86"/>
        <v>1</v>
      </c>
      <c r="R33" s="3" t="b">
        <f t="shared" si="6"/>
        <v>1</v>
      </c>
      <c r="S33" s="3" t="b">
        <f t="shared" si="7"/>
        <v>1</v>
      </c>
      <c r="T33" s="3" t="b">
        <f t="shared" si="8"/>
        <v>1</v>
      </c>
      <c r="V33" s="3" t="str">
        <f t="shared" si="87"/>
        <v>BBVA COMPASS BANCSHARES, INC.</v>
      </c>
      <c r="W33" s="58">
        <f t="shared" si="9"/>
        <v>29.381247353767549</v>
      </c>
      <c r="X33" s="58">
        <f t="shared" si="10"/>
        <v>623.18774782426101</v>
      </c>
      <c r="Y33" s="59">
        <f t="shared" si="11"/>
        <v>2000</v>
      </c>
      <c r="Z33" s="58">
        <f t="shared" si="12"/>
        <v>72.151854326990332</v>
      </c>
      <c r="AA33" s="58">
        <f t="shared" si="13"/>
        <v>505.81641562993747</v>
      </c>
      <c r="AB33" s="59">
        <f t="shared" si="14"/>
        <v>1600</v>
      </c>
      <c r="AD33" s="58">
        <f t="shared" si="15"/>
        <v>58.762494707535097</v>
      </c>
      <c r="AE33" s="58">
        <f t="shared" si="16"/>
        <v>196.37549564852202</v>
      </c>
      <c r="AF33" s="59">
        <f t="shared" si="17"/>
        <v>600</v>
      </c>
      <c r="AG33" s="62">
        <f t="shared" si="18"/>
        <v>144.30370865398066</v>
      </c>
      <c r="AH33" s="58">
        <f t="shared" si="19"/>
        <v>171.63283125987493</v>
      </c>
      <c r="AI33" s="63">
        <f t="shared" si="20"/>
        <v>350</v>
      </c>
      <c r="AK33" s="58">
        <f t="shared" si="21"/>
        <v>32.841175699983395</v>
      </c>
      <c r="AL33" s="58">
        <f>SUMPRODUCT(BW33:CF33,C$23:L$23)+ M$23</f>
        <v>176.24864093694143</v>
      </c>
      <c r="AM33" s="59">
        <f t="shared" si="22"/>
        <v>600</v>
      </c>
      <c r="AN33" s="62">
        <f t="shared" si="23"/>
        <v>78.115311111542113</v>
      </c>
      <c r="AO33" s="58">
        <f t="shared" si="24"/>
        <v>119.60562855871582</v>
      </c>
      <c r="AP33" s="63">
        <f t="shared" si="25"/>
        <v>350</v>
      </c>
      <c r="AQ33" s="6"/>
      <c r="AR33" s="58">
        <f>SUMPRODUCT(BW33:CF33,C$31:L$31) + M$31</f>
        <v>43.335327915751712</v>
      </c>
      <c r="AS33" s="58">
        <f t="shared" si="26"/>
        <v>180.00028894157737</v>
      </c>
      <c r="AT33" s="59">
        <f>SUMPRODUCT(BW33:CF33,C$33:L$33) + M$33</f>
        <v>600</v>
      </c>
      <c r="AU33" s="62">
        <f>SUMPRODUCT(BW33:CF33,C$34:L$34) + M$34</f>
        <v>91.782576166810145</v>
      </c>
      <c r="AV33" s="58">
        <f t="shared" si="27"/>
        <v>125.72870997979234</v>
      </c>
      <c r="AW33" s="63">
        <f>SUMPRODUCT(BW33:CF33,C$36:L$36)+ M$36</f>
        <v>350</v>
      </c>
      <c r="AY33" s="5" t="str">
        <f t="shared" si="88"/>
        <v>BBVA COMPASS BANCSHARES, INC.</v>
      </c>
      <c r="AZ33" s="6">
        <f t="shared" si="89"/>
        <v>2.0049414379495465</v>
      </c>
      <c r="BA33" s="3">
        <f t="shared" si="90"/>
        <v>31</v>
      </c>
      <c r="BB33" s="6">
        <f t="shared" si="91"/>
        <v>7.215185432699033</v>
      </c>
      <c r="BC33" s="3">
        <f t="shared" si="92"/>
        <v>31</v>
      </c>
      <c r="BD33" s="6">
        <f t="shared" si="93"/>
        <v>7.8115311111542116</v>
      </c>
      <c r="BE33" s="3">
        <f t="shared" si="94"/>
        <v>32</v>
      </c>
      <c r="BG33" s="5" t="str">
        <f t="shared" si="95"/>
        <v>BBVA COMPASS BANCSHARES, INC.</v>
      </c>
      <c r="BH33" s="30">
        <f t="shared" si="28"/>
        <v>101.787387</v>
      </c>
      <c r="BI33" s="30">
        <f t="shared" si="29"/>
        <v>6.9170240000000005</v>
      </c>
      <c r="BJ33" s="30">
        <f t="shared" si="30"/>
        <v>87.350948333333335</v>
      </c>
      <c r="BK33" s="30">
        <f t="shared" si="31"/>
        <v>11.341760000000001</v>
      </c>
      <c r="BL33" s="30">
        <f t="shared" si="32"/>
        <v>1.8995000000000002</v>
      </c>
      <c r="BM33" s="4">
        <f t="shared" si="33"/>
        <v>1.1924839E-2</v>
      </c>
      <c r="BN33" s="1">
        <f t="shared" si="33"/>
        <v>1.0728461</v>
      </c>
      <c r="BO33" s="4">
        <f t="shared" si="33"/>
        <v>0.29658382999999999</v>
      </c>
      <c r="BP33" s="1">
        <f t="shared" si="33"/>
        <v>26.682859000000001</v>
      </c>
      <c r="BQ33" s="4">
        <f t="shared" si="33"/>
        <v>2.0609872</v>
      </c>
      <c r="BR33" s="4"/>
      <c r="BS33" s="4"/>
      <c r="BT33" s="4"/>
      <c r="BU33" s="3" t="str">
        <f t="shared" si="34"/>
        <v>BBVA COMPASS BANCSHARES, INC.</v>
      </c>
      <c r="BW33" s="4">
        <f t="shared" si="96"/>
        <v>5.4896071465397371</v>
      </c>
      <c r="BX33" s="4">
        <f t="shared" si="35"/>
        <v>2.0747837940278586</v>
      </c>
      <c r="BY33" s="4">
        <f t="shared" si="36"/>
        <v>0.89185871708450992</v>
      </c>
      <c r="BZ33" s="4">
        <f t="shared" si="37"/>
        <v>0.88783013297875801</v>
      </c>
      <c r="CA33" s="4">
        <f t="shared" si="38"/>
        <v>0.68062739911687109</v>
      </c>
      <c r="CB33" s="4">
        <f t="shared" si="39"/>
        <v>1.1924839</v>
      </c>
      <c r="CC33" s="4">
        <f t="shared" si="39"/>
        <v>0.23706095051573045</v>
      </c>
      <c r="CD33" s="4">
        <f t="shared" si="39"/>
        <v>29.658382999999997</v>
      </c>
      <c r="CE33" s="4">
        <f t="shared" si="39"/>
        <v>6.8305235246737759</v>
      </c>
      <c r="CF33" s="4">
        <f t="shared" si="39"/>
        <v>41.219743999999999</v>
      </c>
      <c r="CJ33" s="3" t="str">
        <f t="shared" si="2"/>
        <v>BBVA COMPASS BANCSHARES, INC.</v>
      </c>
      <c r="CL33" s="4">
        <f t="shared" si="97"/>
        <v>4.6710126704642835E-2</v>
      </c>
      <c r="CM33" s="4">
        <f t="shared" si="40"/>
        <v>1.7653979841684715E-2</v>
      </c>
      <c r="CN33" s="4">
        <f t="shared" si="41"/>
        <v>7.5886730262504252E-3</v>
      </c>
      <c r="CO33" s="4">
        <f t="shared" si="42"/>
        <v>7.5543944942905207E-3</v>
      </c>
      <c r="CP33" s="4">
        <f t="shared" si="43"/>
        <v>5.7913419308046705E-3</v>
      </c>
      <c r="CQ33" s="4">
        <f t="shared" si="44"/>
        <v>1.0146641203160901E-2</v>
      </c>
      <c r="CR33" s="4">
        <f t="shared" si="45"/>
        <v>2.0171110135435775E-3</v>
      </c>
      <c r="CS33" s="4">
        <f t="shared" si="46"/>
        <v>0.15141485984016728</v>
      </c>
      <c r="CT33" s="4">
        <f t="shared" si="47"/>
        <v>4.0683828103868176E-2</v>
      </c>
      <c r="CU33" s="4">
        <f t="shared" si="48"/>
        <v>0.21043904384158696</v>
      </c>
      <c r="CV33" s="4">
        <f t="shared" si="49"/>
        <v>0</v>
      </c>
      <c r="CW33" s="4">
        <f t="shared" si="98"/>
        <v>0.41470148400232687</v>
      </c>
      <c r="CZ33" s="4">
        <f t="shared" si="50"/>
        <v>7.6084075700410689E-2</v>
      </c>
      <c r="DA33" s="4">
        <f t="shared" si="51"/>
        <v>5.7511586178367428E-2</v>
      </c>
      <c r="DB33" s="4">
        <f t="shared" si="52"/>
        <v>6.1804282468100498E-3</v>
      </c>
      <c r="DC33" s="4">
        <f t="shared" si="53"/>
        <v>1.8457532545632194E-2</v>
      </c>
      <c r="DD33" s="4">
        <f t="shared" si="54"/>
        <v>2.358315685250047E-3</v>
      </c>
      <c r="DE33" s="4">
        <f t="shared" si="55"/>
        <v>1.6527418610694244E-2</v>
      </c>
      <c r="DF33" s="4">
        <f t="shared" si="56"/>
        <v>3.2855836170388132E-3</v>
      </c>
      <c r="DG33" s="4">
        <f t="shared" si="57"/>
        <v>0.30829127619079238</v>
      </c>
      <c r="DH33" s="4">
        <f t="shared" si="58"/>
        <v>8.2835127937298289E-2</v>
      </c>
      <c r="DI33" s="4">
        <f t="shared" si="59"/>
        <v>0.428468655287706</v>
      </c>
      <c r="DJ33" s="4">
        <f t="shared" si="60"/>
        <v>0</v>
      </c>
      <c r="DK33" s="4">
        <f t="shared" si="99"/>
        <v>0.83940806164352977</v>
      </c>
      <c r="DN33" s="4">
        <f t="shared" si="100"/>
        <v>3.8381517845343306E-2</v>
      </c>
      <c r="DO33" s="4">
        <f t="shared" si="109"/>
        <v>3.8683205842105772E-2</v>
      </c>
      <c r="DP33" s="4">
        <f t="shared" si="110"/>
        <v>5.1963176889747694E-3</v>
      </c>
      <c r="DQ33" s="4">
        <f t="shared" si="111"/>
        <v>1.0345691164815258E-2</v>
      </c>
      <c r="DR33" s="4">
        <f t="shared" si="112"/>
        <v>9.9140035464180911E-4</v>
      </c>
      <c r="DS33" s="4">
        <f t="shared" si="113"/>
        <v>3.473938789119026E-3</v>
      </c>
      <c r="DT33" s="4">
        <f t="shared" si="114"/>
        <v>2.0718147172855464E-3</v>
      </c>
      <c r="DU33" s="4">
        <f t="shared" si="115"/>
        <v>0.2073616063940116</v>
      </c>
      <c r="DV33" s="4">
        <f t="shared" si="116"/>
        <v>5.5716222032508665E-2</v>
      </c>
      <c r="DW33" s="4">
        <f t="shared" si="117"/>
        <v>0.2881948193530956</v>
      </c>
      <c r="DX33" s="4">
        <f t="shared" si="101"/>
        <v>0.34958346581809874</v>
      </c>
      <c r="DY33" s="4">
        <f t="shared" si="102"/>
        <v>0.55681840128602045</v>
      </c>
      <c r="DZ33" s="4"/>
      <c r="EA33" s="4"/>
      <c r="EB33" s="3" t="str">
        <f t="shared" si="103"/>
        <v>BBVA COMPASS BANCSHARES, INC.</v>
      </c>
      <c r="ED33" s="4">
        <f t="shared" si="62"/>
        <v>0.16715623084536868</v>
      </c>
      <c r="EE33" s="4">
        <f t="shared" si="63"/>
        <v>3.1588147345603522E-2</v>
      </c>
      <c r="EF33" s="4">
        <f t="shared" si="64"/>
        <v>2.7156723170692114E-2</v>
      </c>
      <c r="EG33" s="4">
        <f t="shared" si="65"/>
        <v>1.3517027238753924E-2</v>
      </c>
      <c r="EH33" s="4">
        <f t="shared" si="66"/>
        <v>2.0724818299279558E-2</v>
      </c>
      <c r="EI33" s="4">
        <f t="shared" si="67"/>
        <v>1.8155316832956788E-2</v>
      </c>
      <c r="EJ33" s="4">
        <f t="shared" si="68"/>
        <v>1.4436812657462219E-3</v>
      </c>
      <c r="EK33" s="4">
        <f t="shared" si="69"/>
        <v>0.27092558991438598</v>
      </c>
      <c r="EL33" s="4">
        <f t="shared" si="70"/>
        <v>7.2795299884377468E-2</v>
      </c>
      <c r="EM33" s="4">
        <f t="shared" si="71"/>
        <v>0.37653716520283564</v>
      </c>
      <c r="EN33" s="4">
        <f t="shared" si="72"/>
        <v>0</v>
      </c>
      <c r="EO33" s="4">
        <f t="shared" si="104"/>
        <v>0.73985705310030214</v>
      </c>
      <c r="ER33" s="4">
        <f t="shared" si="73"/>
        <v>0.1405513738196866</v>
      </c>
      <c r="ES33" s="4">
        <f t="shared" si="74"/>
        <v>5.3121053081776538E-2</v>
      </c>
      <c r="ET33" s="4">
        <f t="shared" si="75"/>
        <v>1.1417207515323219E-2</v>
      </c>
      <c r="EU33" s="4">
        <f t="shared" si="76"/>
        <v>1.7048452864336885E-2</v>
      </c>
      <c r="EV33" s="4">
        <f t="shared" si="77"/>
        <v>4.3565556446737586E-3</v>
      </c>
      <c r="EW33" s="4">
        <f t="shared" si="78"/>
        <v>1.5265687136510704E-2</v>
      </c>
      <c r="EX33" s="4">
        <f t="shared" si="79"/>
        <v>1.2139026121382392E-3</v>
      </c>
      <c r="EY33" s="4">
        <f t="shared" si="80"/>
        <v>0.28475579157890996</v>
      </c>
      <c r="EZ33" s="4">
        <f t="shared" si="81"/>
        <v>7.6511352243804231E-2</v>
      </c>
      <c r="FA33" s="4">
        <f t="shared" si="82"/>
        <v>0.39575862350283991</v>
      </c>
      <c r="FB33" s="4">
        <f t="shared" si="83"/>
        <v>0</v>
      </c>
      <c r="FC33" s="4">
        <f t="shared" si="105"/>
        <v>0.77350535707420298</v>
      </c>
      <c r="FF33" s="4">
        <f t="shared" si="106"/>
        <v>5.5077078355169465E-2</v>
      </c>
      <c r="FG33" s="4">
        <f t="shared" si="118"/>
        <v>2.7754998744184654E-2</v>
      </c>
      <c r="FH33" s="4">
        <f t="shared" si="119"/>
        <v>7.4566617627588143E-3</v>
      </c>
      <c r="FI33" s="4">
        <f t="shared" si="120"/>
        <v>7.422979534302699E-3</v>
      </c>
      <c r="FJ33" s="4">
        <f t="shared" si="121"/>
        <v>1.4226491832337619E-3</v>
      </c>
      <c r="FK33" s="4">
        <f t="shared" si="122"/>
        <v>2.4925329902317169E-3</v>
      </c>
      <c r="FL33" s="4">
        <f t="shared" si="123"/>
        <v>1.1892130163390485E-3</v>
      </c>
      <c r="FM33" s="4">
        <f t="shared" si="124"/>
        <v>0.14878087272677312</v>
      </c>
      <c r="FN33" s="4">
        <f t="shared" si="125"/>
        <v>3.9976099159283407E-2</v>
      </c>
      <c r="FO33" s="4">
        <f t="shared" si="126"/>
        <v>0.20677828207607171</v>
      </c>
      <c r="FP33" s="4">
        <f t="shared" si="107"/>
        <v>0.50164863245165159</v>
      </c>
      <c r="FQ33" s="4">
        <f t="shared" si="108"/>
        <v>0.39921699996869897</v>
      </c>
    </row>
    <row r="34" spans="1:173">
      <c r="A34" s="72" t="s">
        <v>38</v>
      </c>
      <c r="B34" s="14" t="s">
        <v>40</v>
      </c>
      <c r="C34" s="35">
        <f>AG48/BW54</f>
        <v>16.719334137537224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8">
        <f t="shared" si="131"/>
        <v>0</v>
      </c>
      <c r="P34" s="17" t="str">
        <f t="shared" si="5"/>
        <v>COMERICA INCORPORATED</v>
      </c>
      <c r="Q34" s="3" t="b">
        <f t="shared" si="86"/>
        <v>1</v>
      </c>
      <c r="R34" s="3" t="b">
        <f t="shared" si="6"/>
        <v>1</v>
      </c>
      <c r="S34" s="3" t="b">
        <f t="shared" si="7"/>
        <v>1</v>
      </c>
      <c r="T34" s="3" t="b">
        <f t="shared" si="8"/>
        <v>1</v>
      </c>
      <c r="V34" s="3" t="str">
        <f t="shared" si="87"/>
        <v>COMERICA INCORPORATED</v>
      </c>
      <c r="W34" s="58">
        <f t="shared" si="9"/>
        <v>37.454561301805441</v>
      </c>
      <c r="X34" s="58">
        <f t="shared" si="10"/>
        <v>629.6532513488213</v>
      </c>
      <c r="Y34" s="59">
        <f t="shared" si="11"/>
        <v>2000</v>
      </c>
      <c r="Z34" s="58">
        <f t="shared" si="12"/>
        <v>93.708689430073832</v>
      </c>
      <c r="AA34" s="58">
        <f t="shared" si="13"/>
        <v>523.38403262023621</v>
      </c>
      <c r="AB34" s="59">
        <f t="shared" si="14"/>
        <v>1600</v>
      </c>
      <c r="AD34" s="58">
        <f t="shared" si="15"/>
        <v>74.909122603610882</v>
      </c>
      <c r="AE34" s="58">
        <f t="shared" si="16"/>
        <v>209.30650269764266</v>
      </c>
      <c r="AF34" s="59">
        <f t="shared" si="17"/>
        <v>600</v>
      </c>
      <c r="AG34" s="62">
        <f t="shared" si="18"/>
        <v>187.41737886014766</v>
      </c>
      <c r="AH34" s="58">
        <f t="shared" si="19"/>
        <v>206.76806524047251</v>
      </c>
      <c r="AI34" s="63">
        <f t="shared" si="20"/>
        <v>350</v>
      </c>
      <c r="AK34" s="58">
        <f t="shared" si="21"/>
        <v>40.315914283731026</v>
      </c>
      <c r="AL34" s="58">
        <f>SUMPRODUCT(BW34:CF34,C$23:L$23) + M$23</f>
        <v>182.27967150513012</v>
      </c>
      <c r="AM34" s="59">
        <f t="shared" si="22"/>
        <v>600</v>
      </c>
      <c r="AN34" s="62">
        <f t="shared" si="23"/>
        <v>98.750970650493997</v>
      </c>
      <c r="AO34" s="58">
        <f t="shared" si="24"/>
        <v>136.51894735517948</v>
      </c>
      <c r="AP34" s="63">
        <f t="shared" si="25"/>
        <v>350</v>
      </c>
      <c r="AQ34" s="6"/>
      <c r="AR34" s="58">
        <f>SUMPRODUCT(BW34:CF34,C$31:L$31)+ M$31</f>
        <v>37.537764531078629</v>
      </c>
      <c r="AS34" s="58">
        <f t="shared" si="26"/>
        <v>175.98673729532155</v>
      </c>
      <c r="AT34" s="59">
        <f>SUMPRODUCT(BW34:CF34,C$33:L$33)+ M$33</f>
        <v>600</v>
      </c>
      <c r="AU34" s="62">
        <f>SUMPRODUCT(BW34:CF34,C$34:L$34)+ M$34</f>
        <v>79.50355744171469</v>
      </c>
      <c r="AV34" s="58">
        <f t="shared" si="27"/>
        <v>116.93527560123007</v>
      </c>
      <c r="AW34" s="63">
        <f>SUMPRODUCT(BW34:CF34,C$36:L$36) + M$36</f>
        <v>350</v>
      </c>
      <c r="AY34" s="5" t="str">
        <f t="shared" si="88"/>
        <v>COMERICA INCORPORATED</v>
      </c>
      <c r="AZ34" s="6">
        <f t="shared" si="89"/>
        <v>1.8861721335948445</v>
      </c>
      <c r="BA34" s="3">
        <f t="shared" si="90"/>
        <v>32</v>
      </c>
      <c r="BB34" s="6">
        <f t="shared" si="91"/>
        <v>9.3708689430073839</v>
      </c>
      <c r="BC34" s="3">
        <f t="shared" si="92"/>
        <v>22</v>
      </c>
      <c r="BD34" s="6">
        <f t="shared" si="93"/>
        <v>9.875097065049399</v>
      </c>
      <c r="BE34" s="3">
        <f t="shared" si="94"/>
        <v>24</v>
      </c>
      <c r="BG34" s="5" t="str">
        <f t="shared" si="95"/>
        <v>COMERICA INCORPORATED</v>
      </c>
      <c r="BH34" s="30">
        <f t="shared" si="28"/>
        <v>88.169887000000003</v>
      </c>
      <c r="BI34" s="30">
        <f t="shared" si="29"/>
        <v>8.6571580000000008</v>
      </c>
      <c r="BJ34" s="30">
        <f t="shared" si="30"/>
        <v>112.73054266666668</v>
      </c>
      <c r="BK34" s="30">
        <f t="shared" si="31"/>
        <v>7.2972339999999996</v>
      </c>
      <c r="BL34" s="30">
        <f t="shared" si="32"/>
        <v>1.6745000000000001</v>
      </c>
      <c r="BM34" s="4">
        <f t="shared" si="33"/>
        <v>9.7492114000000008E-3</v>
      </c>
      <c r="BN34" s="1">
        <f t="shared" si="33"/>
        <v>0.70177798999999996</v>
      </c>
      <c r="BO34" s="4">
        <f t="shared" si="33"/>
        <v>0.47441861000000002</v>
      </c>
      <c r="BP34" s="1">
        <f t="shared" si="33"/>
        <v>34.150100999999999</v>
      </c>
      <c r="BQ34" s="4">
        <f t="shared" si="33"/>
        <v>2.4803096999999998</v>
      </c>
      <c r="BR34" s="4"/>
      <c r="BS34" s="4"/>
      <c r="BT34" s="4"/>
      <c r="BU34" s="3" t="str">
        <f t="shared" si="34"/>
        <v>COMERICA INCORPORATED</v>
      </c>
      <c r="BW34" s="4">
        <f t="shared" si="96"/>
        <v>4.7551868266821806</v>
      </c>
      <c r="BX34" s="4">
        <f t="shared" si="35"/>
        <v>3.1707328976484175</v>
      </c>
      <c r="BY34" s="4">
        <f t="shared" si="36"/>
        <v>0.45998093564046577</v>
      </c>
      <c r="BZ34" s="4">
        <f t="shared" si="37"/>
        <v>0.444380973855449</v>
      </c>
      <c r="CA34" s="4">
        <f t="shared" si="38"/>
        <v>0.60057903414770986</v>
      </c>
      <c r="CB34" s="4">
        <f t="shared" si="39"/>
        <v>0.97492113999999996</v>
      </c>
      <c r="CC34" s="4">
        <f t="shared" si="39"/>
        <v>0.15506805436531743</v>
      </c>
      <c r="CD34" s="4">
        <f t="shared" si="39"/>
        <v>47.441861000000003</v>
      </c>
      <c r="CE34" s="4">
        <f t="shared" si="39"/>
        <v>8.74205677324478</v>
      </c>
      <c r="CF34" s="4">
        <f t="shared" si="39"/>
        <v>49.606193999999995</v>
      </c>
      <c r="CJ34" s="3" t="str">
        <f t="shared" si="2"/>
        <v>COMERICA INCORPORATED</v>
      </c>
      <c r="CL34" s="4">
        <f t="shared" si="97"/>
        <v>3.1739704467269814E-2</v>
      </c>
      <c r="CM34" s="4">
        <f t="shared" si="40"/>
        <v>2.1163863541872382E-2</v>
      </c>
      <c r="CN34" s="4">
        <f t="shared" si="41"/>
        <v>3.070259800495201E-3</v>
      </c>
      <c r="CO34" s="4">
        <f t="shared" si="42"/>
        <v>2.9661338860350519E-3</v>
      </c>
      <c r="CP34" s="4">
        <f t="shared" si="43"/>
        <v>4.0087175852114429E-3</v>
      </c>
      <c r="CQ34" s="4">
        <f t="shared" si="44"/>
        <v>6.5073592248496405E-3</v>
      </c>
      <c r="CR34" s="4">
        <f t="shared" si="45"/>
        <v>1.0350411870786121E-3</v>
      </c>
      <c r="CS34" s="4">
        <f t="shared" si="46"/>
        <v>0.18999766390687831</v>
      </c>
      <c r="CT34" s="4">
        <f t="shared" si="47"/>
        <v>4.084575768997438E-2</v>
      </c>
      <c r="CU34" s="4">
        <f t="shared" si="48"/>
        <v>0.19866549871033518</v>
      </c>
      <c r="CV34" s="4">
        <f t="shared" si="49"/>
        <v>0</v>
      </c>
      <c r="CW34" s="4">
        <f t="shared" si="98"/>
        <v>0.43705132071911612</v>
      </c>
      <c r="CZ34" s="4">
        <f t="shared" si="50"/>
        <v>5.0744353118186959E-2</v>
      </c>
      <c r="DA34" s="4">
        <f t="shared" si="51"/>
        <v>6.7672121271409813E-2</v>
      </c>
      <c r="DB34" s="4">
        <f t="shared" si="52"/>
        <v>2.4543131402115447E-3</v>
      </c>
      <c r="DC34" s="4">
        <f t="shared" si="53"/>
        <v>7.1132299985966025E-3</v>
      </c>
      <c r="DD34" s="4">
        <f t="shared" si="54"/>
        <v>1.6022501162922215E-3</v>
      </c>
      <c r="DE34" s="4">
        <f t="shared" si="55"/>
        <v>1.0403743195314815E-2</v>
      </c>
      <c r="DF34" s="4">
        <f t="shared" si="56"/>
        <v>1.6547884225937279E-3</v>
      </c>
      <c r="DG34" s="4">
        <f t="shared" si="57"/>
        <v>0.37970220228670598</v>
      </c>
      <c r="DH34" s="4">
        <f t="shared" si="58"/>
        <v>8.1628499161725557E-2</v>
      </c>
      <c r="DI34" s="4">
        <f t="shared" si="59"/>
        <v>0.39702449928896294</v>
      </c>
      <c r="DJ34" s="4">
        <f t="shared" si="60"/>
        <v>0</v>
      </c>
      <c r="DK34" s="4">
        <f t="shared" si="99"/>
        <v>0.87041373235530295</v>
      </c>
      <c r="DN34" s="4">
        <f t="shared" si="100"/>
        <v>2.7597221966468778E-2</v>
      </c>
      <c r="DO34" s="4">
        <f t="shared" si="109"/>
        <v>4.9071142880186436E-2</v>
      </c>
      <c r="DP34" s="4">
        <f t="shared" si="110"/>
        <v>2.2246227196908051E-3</v>
      </c>
      <c r="DQ34" s="4">
        <f t="shared" si="111"/>
        <v>4.2983521013134325E-3</v>
      </c>
      <c r="DR34" s="4">
        <f t="shared" si="112"/>
        <v>7.2615061887002809E-4</v>
      </c>
      <c r="DS34" s="4">
        <f t="shared" si="113"/>
        <v>2.3575234861973504E-3</v>
      </c>
      <c r="DT34" s="4">
        <f t="shared" si="114"/>
        <v>1.1249420033865409E-3</v>
      </c>
      <c r="DU34" s="4">
        <f t="shared" si="115"/>
        <v>0.2753337810352377</v>
      </c>
      <c r="DV34" s="4">
        <f t="shared" si="116"/>
        <v>5.9191343055363992E-2</v>
      </c>
      <c r="DW34" s="4">
        <f t="shared" si="117"/>
        <v>0.28789471300013969</v>
      </c>
      <c r="DX34" s="4">
        <f t="shared" si="101"/>
        <v>0.29018020713314524</v>
      </c>
      <c r="DY34" s="4">
        <f t="shared" si="102"/>
        <v>0.62590230258032531</v>
      </c>
      <c r="DZ34" s="4"/>
      <c r="EA34" s="4"/>
      <c r="EB34" s="3" t="str">
        <f t="shared" si="103"/>
        <v>COMERICA INCORPORATED</v>
      </c>
      <c r="ED34" s="4">
        <f t="shared" si="62"/>
        <v>0.11794813316688382</v>
      </c>
      <c r="EE34" s="4">
        <f t="shared" si="63"/>
        <v>3.9323589133236234E-2</v>
      </c>
      <c r="EF34" s="4">
        <f t="shared" si="64"/>
        <v>1.1409413473876872E-2</v>
      </c>
      <c r="EG34" s="4">
        <f t="shared" si="65"/>
        <v>5.5112352249788027E-3</v>
      </c>
      <c r="EH34" s="4">
        <f t="shared" si="66"/>
        <v>1.4896822875478378E-2</v>
      </c>
      <c r="EI34" s="4">
        <f t="shared" si="67"/>
        <v>1.2091021093293387E-2</v>
      </c>
      <c r="EJ34" s="4">
        <f t="shared" si="68"/>
        <v>7.6926472893059587E-4</v>
      </c>
      <c r="EK34" s="4">
        <f t="shared" si="69"/>
        <v>0.35302581010157991</v>
      </c>
      <c r="EL34" s="4">
        <f t="shared" si="70"/>
        <v>7.5893599959120456E-2</v>
      </c>
      <c r="EM34" s="4">
        <f t="shared" si="71"/>
        <v>0.36913111024262157</v>
      </c>
      <c r="EN34" s="4">
        <f t="shared" si="72"/>
        <v>0</v>
      </c>
      <c r="EO34" s="4">
        <f t="shared" si="104"/>
        <v>0.81091080612554589</v>
      </c>
      <c r="ER34" s="4">
        <f t="shared" si="73"/>
        <v>9.6306634666145294E-2</v>
      </c>
      <c r="ES34" s="4">
        <f t="shared" si="74"/>
        <v>6.4216743931975837E-2</v>
      </c>
      <c r="ET34" s="4">
        <f t="shared" si="75"/>
        <v>4.6579890061887175E-3</v>
      </c>
      <c r="EU34" s="4">
        <f t="shared" si="76"/>
        <v>6.7500243936066979E-3</v>
      </c>
      <c r="EV34" s="4">
        <f t="shared" si="77"/>
        <v>3.0408766121060174E-3</v>
      </c>
      <c r="EW34" s="4">
        <f t="shared" si="78"/>
        <v>9.8725220985473212E-3</v>
      </c>
      <c r="EX34" s="4">
        <f t="shared" si="79"/>
        <v>6.2811759051622736E-4</v>
      </c>
      <c r="EY34" s="4">
        <f t="shared" si="80"/>
        <v>0.36031438998136067</v>
      </c>
      <c r="EZ34" s="4">
        <f t="shared" si="81"/>
        <v>7.7460501159650294E-2</v>
      </c>
      <c r="FA34" s="4">
        <f t="shared" si="82"/>
        <v>0.37675220055990288</v>
      </c>
      <c r="FB34" s="4">
        <f t="shared" si="83"/>
        <v>0</v>
      </c>
      <c r="FC34" s="4">
        <f t="shared" si="105"/>
        <v>0.82502773138997743</v>
      </c>
      <c r="FF34" s="4">
        <f t="shared" si="106"/>
        <v>4.1798038313120102E-2</v>
      </c>
      <c r="FG34" s="4">
        <f t="shared" si="118"/>
        <v>3.716094164598753E-2</v>
      </c>
      <c r="FH34" s="4">
        <f t="shared" si="119"/>
        <v>3.3693560091973144E-3</v>
      </c>
      <c r="FI34" s="4">
        <f t="shared" si="120"/>
        <v>3.2550864364585901E-3</v>
      </c>
      <c r="FJ34" s="4">
        <f t="shared" si="121"/>
        <v>1.0998089382149856E-3</v>
      </c>
      <c r="FK34" s="4">
        <f t="shared" si="122"/>
        <v>1.7853220356723837E-3</v>
      </c>
      <c r="FL34" s="4">
        <f t="shared" si="123"/>
        <v>6.8152322019541655E-4</v>
      </c>
      <c r="FM34" s="4">
        <f t="shared" si="124"/>
        <v>0.20850671025130818</v>
      </c>
      <c r="FN34" s="4">
        <f t="shared" si="125"/>
        <v>4.4824838308710972E-2</v>
      </c>
      <c r="FO34" s="4">
        <f t="shared" si="126"/>
        <v>0.21801894152145887</v>
      </c>
      <c r="FP34" s="4">
        <f t="shared" si="107"/>
        <v>0.43949943331967556</v>
      </c>
      <c r="FQ34" s="4">
        <f t="shared" si="108"/>
        <v>0.47381733533734582</v>
      </c>
    </row>
    <row r="35" spans="1:173">
      <c r="A35" s="72"/>
      <c r="B35" s="15" t="s">
        <v>41</v>
      </c>
      <c r="C35" s="37">
        <f>(AH48-M35)/BW54</f>
        <v>11.97329940471662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8">
        <f t="shared" si="131"/>
        <v>60</v>
      </c>
      <c r="P35" s="17" t="str">
        <f t="shared" si="5"/>
        <v>HUNTINGTON BANCSHARES INCORPORATED</v>
      </c>
      <c r="Q35" s="3" t="b">
        <f t="shared" si="86"/>
        <v>1</v>
      </c>
      <c r="R35" s="3" t="b">
        <f t="shared" si="6"/>
        <v>1</v>
      </c>
      <c r="S35" s="3" t="b">
        <f t="shared" si="7"/>
        <v>1</v>
      </c>
      <c r="T35" s="3" t="b">
        <f t="shared" si="8"/>
        <v>1</v>
      </c>
      <c r="V35" s="3" t="str">
        <f t="shared" si="87"/>
        <v>HUNTINGTON BANCSHARES INCORPORATED</v>
      </c>
      <c r="W35" s="58">
        <f t="shared" si="9"/>
        <v>31.454828997584308</v>
      </c>
      <c r="X35" s="58">
        <f t="shared" si="10"/>
        <v>625.32462390217108</v>
      </c>
      <c r="Y35" s="59">
        <f t="shared" si="11"/>
        <v>2000</v>
      </c>
      <c r="Z35" s="58">
        <f t="shared" si="12"/>
        <v>79.418457003241315</v>
      </c>
      <c r="AA35" s="58">
        <f t="shared" si="13"/>
        <v>511.09810251982452</v>
      </c>
      <c r="AB35" s="59">
        <f t="shared" si="14"/>
        <v>1600</v>
      </c>
      <c r="AD35" s="58">
        <f t="shared" si="15"/>
        <v>62.909657995168615</v>
      </c>
      <c r="AE35" s="58">
        <f t="shared" si="16"/>
        <v>200.64924780434222</v>
      </c>
      <c r="AF35" s="59">
        <f t="shared" si="17"/>
        <v>600</v>
      </c>
      <c r="AG35" s="62">
        <f t="shared" si="18"/>
        <v>158.83691400648263</v>
      </c>
      <c r="AH35" s="58">
        <f t="shared" si="19"/>
        <v>182.19620503964902</v>
      </c>
      <c r="AI35" s="63">
        <f t="shared" si="20"/>
        <v>350</v>
      </c>
      <c r="AK35" s="58">
        <f t="shared" si="21"/>
        <v>33.976700211781079</v>
      </c>
      <c r="AL35" s="58">
        <f>SUMPRODUCT(BW35:CF35,C$23:L$23)+ M$23</f>
        <v>177.65188564124719</v>
      </c>
      <c r="AM35" s="59">
        <f t="shared" si="22"/>
        <v>600</v>
      </c>
      <c r="AN35" s="62">
        <f t="shared" si="23"/>
        <v>83.928123223474046</v>
      </c>
      <c r="AO35" s="58">
        <f t="shared" si="24"/>
        <v>123.95402935195108</v>
      </c>
      <c r="AP35" s="63">
        <f t="shared" si="25"/>
        <v>350</v>
      </c>
      <c r="AQ35" s="6"/>
      <c r="AR35" s="58">
        <f>SUMPRODUCT(BW35:CF35,C$31:L$31) + M$31</f>
        <v>33.432528524673835</v>
      </c>
      <c r="AS35" s="58">
        <f t="shared" si="26"/>
        <v>173.14475426925691</v>
      </c>
      <c r="AT35" s="59">
        <f>SUMPRODUCT(BW35:CF35,C$33:L$33) + M$33</f>
        <v>600</v>
      </c>
      <c r="AU35" s="62">
        <f>SUMPRODUCT(BW35:CF35,C$34:L$34) + M$34</f>
        <v>70.808823732231843</v>
      </c>
      <c r="AV35" s="58">
        <f t="shared" si="27"/>
        <v>110.70867296911979</v>
      </c>
      <c r="AW35" s="63">
        <f>SUMPRODUCT(BW35:CF35,C$36:L$36)+ M$36</f>
        <v>350</v>
      </c>
      <c r="AY35" s="5" t="str">
        <f t="shared" si="88"/>
        <v>HUNTINGTON BANCSHARES INCORPORATED</v>
      </c>
      <c r="AZ35" s="6">
        <f t="shared" si="89"/>
        <v>2.4792561486333184</v>
      </c>
      <c r="BA35" s="3">
        <f t="shared" si="90"/>
        <v>30</v>
      </c>
      <c r="BB35" s="6">
        <f t="shared" si="91"/>
        <v>7.9418457003241318</v>
      </c>
      <c r="BC35" s="3">
        <f t="shared" si="92"/>
        <v>28</v>
      </c>
      <c r="BD35" s="6">
        <f t="shared" si="93"/>
        <v>8.3928123223474049</v>
      </c>
      <c r="BE35" s="3">
        <f t="shared" si="94"/>
        <v>28</v>
      </c>
      <c r="BG35" s="5" t="str">
        <f t="shared" si="95"/>
        <v>HUNTINGTON BANCSHARES INCORPORATED</v>
      </c>
      <c r="BH35" s="30">
        <f t="shared" si="28"/>
        <v>78.527378999999996</v>
      </c>
      <c r="BI35" s="30">
        <f t="shared" si="29"/>
        <v>7.5378296666666671</v>
      </c>
      <c r="BJ35" s="30">
        <f t="shared" si="30"/>
        <v>154.98697899999999</v>
      </c>
      <c r="BK35" s="30">
        <f t="shared" si="31"/>
        <v>12.617766666666666</v>
      </c>
      <c r="BL35" s="30">
        <f t="shared" si="32"/>
        <v>0.85750000000000004</v>
      </c>
      <c r="BM35" s="4">
        <f t="shared" si="33"/>
        <v>1.1169780000000001E-2</v>
      </c>
      <c r="BN35" s="1">
        <f t="shared" si="33"/>
        <v>0.79355198000000005</v>
      </c>
      <c r="BO35" s="4">
        <f t="shared" si="33"/>
        <v>0.27853113000000002</v>
      </c>
      <c r="BP35" s="1">
        <f t="shared" si="33"/>
        <v>19.788119999999999</v>
      </c>
      <c r="BQ35" s="4">
        <f t="shared" si="33"/>
        <v>2.4136085999999999</v>
      </c>
      <c r="BR35" s="4"/>
      <c r="BS35" s="4"/>
      <c r="BT35" s="4"/>
      <c r="BU35" s="3" t="str">
        <f t="shared" si="34"/>
        <v>HUNTINGTON BANCSHARES INCORPORATED</v>
      </c>
      <c r="BW35" s="4">
        <f t="shared" si="96"/>
        <v>4.2351461577202532</v>
      </c>
      <c r="BX35" s="4">
        <f t="shared" si="35"/>
        <v>2.2278940292487319</v>
      </c>
      <c r="BY35" s="4">
        <f t="shared" si="36"/>
        <v>0.6051083135587213</v>
      </c>
      <c r="BZ35" s="4">
        <f t="shared" si="37"/>
        <v>5.0194361741302735</v>
      </c>
      <c r="CA35" s="4">
        <f t="shared" si="38"/>
        <v>0.30869606850861081</v>
      </c>
      <c r="CB35" s="4">
        <f t="shared" si="39"/>
        <v>1.116978</v>
      </c>
      <c r="CC35" s="4">
        <f t="shared" si="39"/>
        <v>0.17534685232340402</v>
      </c>
      <c r="CD35" s="4">
        <f t="shared" si="39"/>
        <v>27.853113</v>
      </c>
      <c r="CE35" s="4">
        <f t="shared" si="39"/>
        <v>5.0655448566837471</v>
      </c>
      <c r="CF35" s="4">
        <f t="shared" si="39"/>
        <v>48.272171999999998</v>
      </c>
      <c r="CJ35" s="3" t="str">
        <f t="shared" si="2"/>
        <v>HUNTINGTON BANCSHARES INCORPORATED</v>
      </c>
      <c r="CL35" s="4">
        <f t="shared" si="97"/>
        <v>3.3660540310404385E-2</v>
      </c>
      <c r="CM35" s="4">
        <f t="shared" si="40"/>
        <v>1.7707090614129801E-2</v>
      </c>
      <c r="CN35" s="4">
        <f t="shared" si="41"/>
        <v>4.8093435319994339E-3</v>
      </c>
      <c r="CO35" s="4">
        <f t="shared" si="42"/>
        <v>3.9894003036193268E-2</v>
      </c>
      <c r="CP35" s="4">
        <f t="shared" si="43"/>
        <v>2.4534870983746113E-3</v>
      </c>
      <c r="CQ35" s="4">
        <f t="shared" si="44"/>
        <v>8.8776352915937214E-3</v>
      </c>
      <c r="CR35" s="4">
        <f t="shared" si="45"/>
        <v>1.3936401652101689E-3</v>
      </c>
      <c r="CS35" s="4">
        <f t="shared" si="46"/>
        <v>0.1328243415445324</v>
      </c>
      <c r="CT35" s="4">
        <f t="shared" si="47"/>
        <v>2.8182329332889888E-2</v>
      </c>
      <c r="CU35" s="4">
        <f t="shared" si="48"/>
        <v>0.23019758907467233</v>
      </c>
      <c r="CV35" s="4">
        <f t="shared" si="49"/>
        <v>0</v>
      </c>
      <c r="CW35" s="4">
        <f t="shared" si="98"/>
        <v>0.40147553540889852</v>
      </c>
      <c r="CZ35" s="4">
        <f t="shared" si="50"/>
        <v>5.3326976090046718E-2</v>
      </c>
      <c r="DA35" s="4">
        <f t="shared" si="51"/>
        <v>5.6105195525463419E-2</v>
      </c>
      <c r="DB35" s="4">
        <f t="shared" si="52"/>
        <v>3.809620183970742E-3</v>
      </c>
      <c r="DC35" s="4">
        <f t="shared" si="53"/>
        <v>9.4803582760215582E-2</v>
      </c>
      <c r="DD35" s="4">
        <f t="shared" si="54"/>
        <v>9.7173906468622263E-4</v>
      </c>
      <c r="DE35" s="4">
        <f t="shared" si="55"/>
        <v>1.4064463629083259E-2</v>
      </c>
      <c r="DF35" s="4">
        <f t="shared" si="56"/>
        <v>2.2078854077490773E-3</v>
      </c>
      <c r="DG35" s="4">
        <f t="shared" si="57"/>
        <v>0.26303501148539588</v>
      </c>
      <c r="DH35" s="4">
        <f t="shared" si="58"/>
        <v>5.5810096504612036E-2</v>
      </c>
      <c r="DI35" s="4">
        <f t="shared" si="59"/>
        <v>0.45586542934877711</v>
      </c>
      <c r="DJ35" s="4">
        <f t="shared" si="60"/>
        <v>0</v>
      </c>
      <c r="DK35" s="4">
        <f t="shared" si="99"/>
        <v>0.79098288637561742</v>
      </c>
      <c r="DN35" s="4">
        <f t="shared" si="100"/>
        <v>2.7893969515766458E-2</v>
      </c>
      <c r="DO35" s="4">
        <f t="shared" si="109"/>
        <v>3.9129579521398339E-2</v>
      </c>
      <c r="DP35" s="4">
        <f t="shared" si="110"/>
        <v>3.3211905452533402E-3</v>
      </c>
      <c r="DQ35" s="4">
        <f t="shared" si="111"/>
        <v>5.5099239559220879E-2</v>
      </c>
      <c r="DR35" s="4">
        <f t="shared" si="112"/>
        <v>4.2357642471399618E-4</v>
      </c>
      <c r="DS35" s="4">
        <f t="shared" si="113"/>
        <v>3.0653163158829966E-3</v>
      </c>
      <c r="DT35" s="4">
        <f t="shared" si="114"/>
        <v>1.4436100819326522E-3</v>
      </c>
      <c r="DU35" s="4">
        <f t="shared" si="115"/>
        <v>0.18344913162558146</v>
      </c>
      <c r="DV35" s="4">
        <f t="shared" si="116"/>
        <v>3.8923767911707909E-2</v>
      </c>
      <c r="DW35" s="4">
        <f t="shared" si="117"/>
        <v>0.31793530709047524</v>
      </c>
      <c r="DX35" s="4">
        <f t="shared" si="101"/>
        <v>0.32931531140806675</v>
      </c>
      <c r="DY35" s="4">
        <f t="shared" si="102"/>
        <v>0.54481713302558021</v>
      </c>
      <c r="DZ35" s="4"/>
      <c r="EA35" s="4"/>
      <c r="EB35" s="3" t="str">
        <f t="shared" si="103"/>
        <v>HUNTINGTON BANCSHARES INCORPORATED</v>
      </c>
      <c r="ED35" s="4">
        <f t="shared" si="62"/>
        <v>0.12464854242236739</v>
      </c>
      <c r="EE35" s="4">
        <f t="shared" si="63"/>
        <v>3.2785615073888663E-2</v>
      </c>
      <c r="EF35" s="4">
        <f t="shared" si="64"/>
        <v>1.7809507980086486E-2</v>
      </c>
      <c r="EG35" s="4">
        <f t="shared" si="65"/>
        <v>7.3865857232213422E-2</v>
      </c>
      <c r="EH35" s="4">
        <f t="shared" si="66"/>
        <v>9.0855223310229976E-3</v>
      </c>
      <c r="EI35" s="4">
        <f t="shared" si="67"/>
        <v>1.6437411417791231E-2</v>
      </c>
      <c r="EJ35" s="4">
        <f t="shared" si="68"/>
        <v>1.0321593988259299E-3</v>
      </c>
      <c r="EK35" s="4">
        <f t="shared" si="69"/>
        <v>0.24593129550298895</v>
      </c>
      <c r="EL35" s="4">
        <f t="shared" si="70"/>
        <v>5.2181073759027426E-2</v>
      </c>
      <c r="EM35" s="4">
        <f t="shared" si="71"/>
        <v>0.42622301488178749</v>
      </c>
      <c r="EN35" s="4">
        <f t="shared" si="72"/>
        <v>0</v>
      </c>
      <c r="EO35" s="4">
        <f t="shared" si="104"/>
        <v>0.74180495496042109</v>
      </c>
      <c r="ER35" s="4">
        <f t="shared" si="73"/>
        <v>0.10092317080517572</v>
      </c>
      <c r="ES35" s="4">
        <f t="shared" si="74"/>
        <v>5.3090524217169845E-2</v>
      </c>
      <c r="ET35" s="4">
        <f t="shared" si="75"/>
        <v>7.209839685649937E-3</v>
      </c>
      <c r="EU35" s="4">
        <f t="shared" si="76"/>
        <v>8.9709551125641801E-2</v>
      </c>
      <c r="EV35" s="4">
        <f t="shared" si="77"/>
        <v>1.839050229245868E-3</v>
      </c>
      <c r="EW35" s="4">
        <f t="shared" si="78"/>
        <v>1.330874511545839E-2</v>
      </c>
      <c r="EX35" s="4">
        <f t="shared" si="79"/>
        <v>8.3570009950781723E-4</v>
      </c>
      <c r="EY35" s="4">
        <f t="shared" si="80"/>
        <v>0.2489014879360161</v>
      </c>
      <c r="EZ35" s="4">
        <f t="shared" si="81"/>
        <v>5.2811281598616575E-2</v>
      </c>
      <c r="FA35" s="4">
        <f t="shared" si="82"/>
        <v>0.43137064918751789</v>
      </c>
      <c r="FB35" s="4">
        <f t="shared" si="83"/>
        <v>0</v>
      </c>
      <c r="FC35" s="4">
        <f t="shared" si="105"/>
        <v>0.74722786393711682</v>
      </c>
      <c r="FF35" s="4">
        <f t="shared" si="106"/>
        <v>4.1000485549639858E-2</v>
      </c>
      <c r="FG35" s="4">
        <f t="shared" si="118"/>
        <v>2.8757681097051506E-2</v>
      </c>
      <c r="FH35" s="4">
        <f t="shared" si="119"/>
        <v>4.8817155579557337E-3</v>
      </c>
      <c r="FI35" s="4">
        <f t="shared" si="120"/>
        <v>4.0494336492105862E-2</v>
      </c>
      <c r="FJ35" s="4">
        <f t="shared" si="121"/>
        <v>6.2260192371824629E-4</v>
      </c>
      <c r="FK35" s="4">
        <f t="shared" si="122"/>
        <v>2.2528069596440643E-3</v>
      </c>
      <c r="FL35" s="4">
        <f t="shared" si="123"/>
        <v>8.487671755737598E-4</v>
      </c>
      <c r="FM35" s="4">
        <f t="shared" si="124"/>
        <v>0.13482311053034718</v>
      </c>
      <c r="FN35" s="4">
        <f t="shared" si="125"/>
        <v>2.8606423028093433E-2</v>
      </c>
      <c r="FO35" s="4">
        <f t="shared" si="126"/>
        <v>0.23366165143177822</v>
      </c>
      <c r="FP35" s="4">
        <f t="shared" si="107"/>
        <v>0.48405042025409223</v>
      </c>
      <c r="FQ35" s="4">
        <f t="shared" si="108"/>
        <v>0.40019275912543667</v>
      </c>
    </row>
    <row r="36" spans="1:173">
      <c r="A36" s="72"/>
      <c r="B36" s="16" t="s">
        <v>42</v>
      </c>
      <c r="C36" s="40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8">
        <f t="shared" si="131"/>
        <v>350</v>
      </c>
      <c r="P36" s="17" t="str">
        <f t="shared" si="5"/>
        <v>ZIONS BANCORPORATION</v>
      </c>
      <c r="Q36" s="3" t="b">
        <f t="shared" si="86"/>
        <v>1</v>
      </c>
      <c r="R36" s="3" t="b">
        <f t="shared" si="6"/>
        <v>1</v>
      </c>
      <c r="S36" s="3" t="b">
        <f t="shared" si="7"/>
        <v>1</v>
      </c>
      <c r="T36" s="3" t="b">
        <f t="shared" si="8"/>
        <v>1</v>
      </c>
      <c r="V36" s="3" t="str">
        <f t="shared" si="87"/>
        <v>ZIONS BANCORPORATION</v>
      </c>
      <c r="W36" s="58">
        <f t="shared" si="9"/>
        <v>28.983592403625916</v>
      </c>
      <c r="X36" s="58">
        <f t="shared" si="10"/>
        <v>623.03902840149487</v>
      </c>
      <c r="Y36" s="59">
        <f t="shared" si="11"/>
        <v>2000</v>
      </c>
      <c r="Z36" s="58">
        <f t="shared" si="12"/>
        <v>72.380008373301592</v>
      </c>
      <c r="AA36" s="58">
        <f t="shared" si="13"/>
        <v>506.76764659363118</v>
      </c>
      <c r="AB36" s="59">
        <f t="shared" si="14"/>
        <v>1600</v>
      </c>
      <c r="AD36" s="58">
        <f t="shared" si="15"/>
        <v>57.967184807251833</v>
      </c>
      <c r="AE36" s="58">
        <f t="shared" si="16"/>
        <v>196.07805680298981</v>
      </c>
      <c r="AF36" s="59">
        <f t="shared" si="17"/>
        <v>600</v>
      </c>
      <c r="AG36" s="62">
        <f t="shared" si="18"/>
        <v>144.76001674660318</v>
      </c>
      <c r="AH36" s="58">
        <f t="shared" si="19"/>
        <v>173.53529318726237</v>
      </c>
      <c r="AI36" s="63">
        <f t="shared" si="20"/>
        <v>350</v>
      </c>
      <c r="AK36" s="58">
        <f t="shared" si="21"/>
        <v>30.878521175218584</v>
      </c>
      <c r="AL36" s="58">
        <f>SUMPRODUCT(BW36:CF36,C$23:L$23) + M$23</f>
        <v>174.73574564118093</v>
      </c>
      <c r="AM36" s="59">
        <f t="shared" si="22"/>
        <v>600</v>
      </c>
      <c r="AN36" s="58">
        <f t="shared" si="23"/>
        <v>76.032699961420434</v>
      </c>
      <c r="AO36" s="58">
        <f t="shared" si="24"/>
        <v>119.0036046997096</v>
      </c>
      <c r="AP36" s="63">
        <f t="shared" si="25"/>
        <v>350</v>
      </c>
      <c r="AQ36" s="6"/>
      <c r="AR36" s="58">
        <f>SUMPRODUCT(BW36:CF36,C$31:L$31)+ M$31</f>
        <v>28.468915096924132</v>
      </c>
      <c r="AS36" s="58">
        <f t="shared" si="26"/>
        <v>169.70853158008561</v>
      </c>
      <c r="AT36" s="59">
        <f>SUMPRODUCT(BW36:CF36,C$33:L$33)+ M$33</f>
        <v>600</v>
      </c>
      <c r="AU36" s="62">
        <f>SUMPRODUCT(BW36:CF36,C$34:L$34)+ M$34</f>
        <v>60.296079294697648</v>
      </c>
      <c r="AV36" s="58">
        <f t="shared" si="27"/>
        <v>103.18012932734487</v>
      </c>
      <c r="AW36" s="63">
        <f>SUMPRODUCT(BW36:CF36,C$36:L$36) + M$36</f>
        <v>350</v>
      </c>
      <c r="AY36" s="5" t="str">
        <f t="shared" si="88"/>
        <v>ZIONS BANCORPORATION</v>
      </c>
      <c r="AZ36" s="6">
        <f t="shared" si="89"/>
        <v>1.1400836548030489</v>
      </c>
      <c r="BA36" s="3">
        <f t="shared" si="90"/>
        <v>34</v>
      </c>
      <c r="BB36" s="6">
        <f t="shared" si="91"/>
        <v>7.2380008373301594</v>
      </c>
      <c r="BC36" s="3">
        <f t="shared" si="92"/>
        <v>29</v>
      </c>
      <c r="BD36" s="6">
        <f t="shared" si="93"/>
        <v>7.6032699961420436</v>
      </c>
      <c r="BE36" s="3">
        <f t="shared" si="94"/>
        <v>33</v>
      </c>
      <c r="BG36" s="5" t="str">
        <f t="shared" si="95"/>
        <v>ZIONS BANCORPORATION</v>
      </c>
      <c r="BH36" s="30">
        <f>BH92</f>
        <v>66.868686999999895</v>
      </c>
      <c r="BI36" s="30">
        <f>AVERAGE(BI92:BK92)</f>
        <v>4.4388423333333336</v>
      </c>
      <c r="BJ36" s="30">
        <f>AVERAGE(BL92:BN92)</f>
        <v>137.45384800000002</v>
      </c>
      <c r="BK36" s="30">
        <f>AVERAGE(BO92:BQ92)</f>
        <v>1.7776333333333334</v>
      </c>
      <c r="BL36" s="30">
        <f>AVERAGE(BR92:BS92)</f>
        <v>0.23643549999999999</v>
      </c>
      <c r="BM36" s="4">
        <f t="shared" si="33"/>
        <v>6.1338851E-3</v>
      </c>
      <c r="BN36" s="1">
        <f t="shared" si="33"/>
        <v>0.36600599</v>
      </c>
      <c r="BO36" s="4">
        <f t="shared" si="33"/>
        <v>0.40521729000000001</v>
      </c>
      <c r="BP36" s="1">
        <f t="shared" si="33"/>
        <v>24.179124999999999</v>
      </c>
      <c r="BQ36" s="4">
        <f t="shared" si="33"/>
        <v>1.9105624999999999</v>
      </c>
      <c r="BR36" s="4"/>
      <c r="BS36" s="4"/>
      <c r="BT36" s="4"/>
      <c r="BU36" s="3" t="str">
        <f t="shared" si="34"/>
        <v>ZIONS BANCORPORATION</v>
      </c>
      <c r="BW36" s="4">
        <f t="shared" si="96"/>
        <v>3.6063684593350276</v>
      </c>
      <c r="BX36" s="4">
        <f>1000*(BX92+BY92+BZ92)/3</f>
        <v>1.4516910816019886</v>
      </c>
      <c r="BY36" s="4">
        <f>1000*(CA92+CB92+CC92)/3</f>
        <v>0.14737725607771054</v>
      </c>
      <c r="BZ36" s="4">
        <f>1000*(CD92+CE92+CF92)/3</f>
        <v>0.41034504096369356</v>
      </c>
      <c r="CA36" s="4">
        <f>1000*(CG92+CH92)/2</f>
        <v>8.4636436036824567E-2</v>
      </c>
      <c r="CB36" s="4">
        <f t="shared" si="39"/>
        <v>0.61338850999999994</v>
      </c>
      <c r="CC36" s="4">
        <f t="shared" si="39"/>
        <v>8.0874347107055655E-2</v>
      </c>
      <c r="CD36" s="4">
        <f t="shared" si="39"/>
        <v>40.521729000000001</v>
      </c>
      <c r="CE36" s="4">
        <f t="shared" si="39"/>
        <v>6.189594680185051</v>
      </c>
      <c r="CF36" s="4">
        <f t="shared" si="39"/>
        <v>38.21125</v>
      </c>
      <c r="CJ36" s="3" t="str">
        <f t="shared" si="2"/>
        <v>ZIONS BANCORPORATION</v>
      </c>
      <c r="CL36" s="4">
        <f t="shared" si="97"/>
        <v>3.1106982953602591E-2</v>
      </c>
      <c r="CM36" s="4">
        <f t="shared" si="40"/>
        <v>1.2521662785842056E-2</v>
      </c>
      <c r="CN36" s="4">
        <f t="shared" si="41"/>
        <v>1.2712128126263025E-3</v>
      </c>
      <c r="CO36" s="4">
        <f t="shared" si="42"/>
        <v>3.5394598023704474E-3</v>
      </c>
      <c r="CP36" s="4">
        <f t="shared" si="43"/>
        <v>7.3003748860886843E-4</v>
      </c>
      <c r="CQ36" s="4">
        <f t="shared" si="44"/>
        <v>5.290825421655319E-3</v>
      </c>
      <c r="CR36" s="4">
        <f t="shared" si="45"/>
        <v>6.975873278646618E-4</v>
      </c>
      <c r="CS36" s="4">
        <f t="shared" si="46"/>
        <v>0.20971380170387696</v>
      </c>
      <c r="CT36" s="4">
        <f t="shared" si="47"/>
        <v>3.7372146763176108E-2</v>
      </c>
      <c r="CU36" s="4">
        <f t="shared" si="48"/>
        <v>0.1977562829403767</v>
      </c>
      <c r="CV36" s="4">
        <f t="shared" si="49"/>
        <v>0</v>
      </c>
      <c r="CW36" s="4">
        <f t="shared" si="98"/>
        <v>0.45083064415694973</v>
      </c>
      <c r="CZ36" s="4">
        <f t="shared" si="50"/>
        <v>4.9825477233093114E-2</v>
      </c>
      <c r="DA36" s="4">
        <f t="shared" si="51"/>
        <v>4.0113039891204703E-2</v>
      </c>
      <c r="DB36" s="4">
        <f t="shared" si="52"/>
        <v>1.0180798496016255E-3</v>
      </c>
      <c r="DC36" s="4">
        <f t="shared" si="53"/>
        <v>8.5039719568833719E-3</v>
      </c>
      <c r="DD36" s="4">
        <f t="shared" si="54"/>
        <v>2.9233360819851719E-4</v>
      </c>
      <c r="DE36" s="4">
        <f t="shared" si="55"/>
        <v>8.4745570466976776E-3</v>
      </c>
      <c r="DF36" s="4">
        <f t="shared" si="56"/>
        <v>1.1173575262653232E-3</v>
      </c>
      <c r="DG36" s="4">
        <f t="shared" si="57"/>
        <v>0.41988523396206556</v>
      </c>
      <c r="DH36" s="4">
        <f t="shared" si="58"/>
        <v>7.4825845794729839E-2</v>
      </c>
      <c r="DI36" s="4">
        <f t="shared" si="59"/>
        <v>0.39594410313126016</v>
      </c>
      <c r="DJ36" s="4">
        <f t="shared" si="60"/>
        <v>0</v>
      </c>
      <c r="DK36" s="4">
        <f t="shared" si="99"/>
        <v>0.9002470974610185</v>
      </c>
      <c r="DN36" s="4">
        <f t="shared" si="100"/>
        <v>2.4938109543699936E-2</v>
      </c>
      <c r="DO36" s="4">
        <f t="shared" si="109"/>
        <v>2.6769260453050833E-2</v>
      </c>
      <c r="DP36" s="4">
        <f t="shared" si="110"/>
        <v>8.4926387809006307E-4</v>
      </c>
      <c r="DQ36" s="4">
        <f t="shared" si="111"/>
        <v>4.7292401842533461E-3</v>
      </c>
      <c r="DR36" s="4">
        <f t="shared" si="112"/>
        <v>1.2192971597064866E-4</v>
      </c>
      <c r="DS36" s="4">
        <f t="shared" si="113"/>
        <v>1.7673307219935107E-3</v>
      </c>
      <c r="DT36" s="4">
        <f t="shared" si="114"/>
        <v>6.9905964621084843E-4</v>
      </c>
      <c r="DU36" s="4">
        <f t="shared" si="115"/>
        <v>0.2802085610765499</v>
      </c>
      <c r="DV36" s="4">
        <f t="shared" si="116"/>
        <v>4.99346985452013E-2</v>
      </c>
      <c r="DW36" s="4">
        <f t="shared" si="117"/>
        <v>0.26423155288947114</v>
      </c>
      <c r="DX36" s="4">
        <f t="shared" si="101"/>
        <v>0.34575099334550841</v>
      </c>
      <c r="DY36" s="4">
        <f t="shared" si="102"/>
        <v>0.59684120287942677</v>
      </c>
      <c r="DZ36" s="4"/>
      <c r="EA36" s="4"/>
      <c r="EB36" s="3" t="str">
        <f t="shared" si="103"/>
        <v>ZIONS BANCORPORATION</v>
      </c>
      <c r="ED36" s="4">
        <f t="shared" si="62"/>
        <v>0.11679213647800278</v>
      </c>
      <c r="EE36" s="4">
        <f t="shared" si="63"/>
        <v>2.3506486488851619E-2</v>
      </c>
      <c r="EF36" s="4">
        <f t="shared" si="64"/>
        <v>4.772808103128575E-3</v>
      </c>
      <c r="EG36" s="4">
        <f t="shared" si="65"/>
        <v>6.6445060408691801E-3</v>
      </c>
      <c r="EH36" s="4">
        <f t="shared" si="66"/>
        <v>2.7409484915601836E-3</v>
      </c>
      <c r="EI36" s="4">
        <f t="shared" si="67"/>
        <v>9.9322844270837707E-3</v>
      </c>
      <c r="EJ36" s="4">
        <f t="shared" si="68"/>
        <v>5.2382267044550701E-4</v>
      </c>
      <c r="EK36" s="4">
        <f t="shared" si="69"/>
        <v>0.39368850052819754</v>
      </c>
      <c r="EL36" s="4">
        <f t="shared" si="70"/>
        <v>7.0157444580065204E-2</v>
      </c>
      <c r="EM36" s="4">
        <f t="shared" si="71"/>
        <v>0.37124106219179559</v>
      </c>
      <c r="EN36" s="4">
        <f t="shared" si="72"/>
        <v>0</v>
      </c>
      <c r="EO36" s="4">
        <f t="shared" si="104"/>
        <v>0.84554311439758756</v>
      </c>
      <c r="ER36" s="4">
        <f t="shared" si="73"/>
        <v>9.4863616869187234E-2</v>
      </c>
      <c r="ES36" s="4">
        <f t="shared" si="74"/>
        <v>3.8185966888946141E-2</v>
      </c>
      <c r="ET36" s="4">
        <f t="shared" si="75"/>
        <v>1.9383404265860724E-3</v>
      </c>
      <c r="EU36" s="4">
        <f t="shared" si="76"/>
        <v>8.095432120099097E-3</v>
      </c>
      <c r="EV36" s="4">
        <f t="shared" si="77"/>
        <v>5.5657918290268353E-4</v>
      </c>
      <c r="EW36" s="4">
        <f t="shared" si="78"/>
        <v>8.0674303334123069E-3</v>
      </c>
      <c r="EX36" s="4">
        <f t="shared" si="79"/>
        <v>4.2547139400858798E-4</v>
      </c>
      <c r="EY36" s="4">
        <f t="shared" si="80"/>
        <v>0.39971350176201526</v>
      </c>
      <c r="EZ36" s="4">
        <f t="shared" si="81"/>
        <v>7.1231132761430088E-2</v>
      </c>
      <c r="FA36" s="4">
        <f t="shared" si="82"/>
        <v>0.37692252826141259</v>
      </c>
      <c r="FB36" s="4">
        <f t="shared" si="83"/>
        <v>0</v>
      </c>
      <c r="FC36" s="4">
        <f t="shared" si="105"/>
        <v>0.85636006451227886</v>
      </c>
      <c r="FF36" s="4">
        <f t="shared" si="106"/>
        <v>3.6365639193218446E-2</v>
      </c>
      <c r="FG36" s="4">
        <f t="shared" si="118"/>
        <v>1.9517944321302143E-2</v>
      </c>
      <c r="FH36" s="4">
        <f t="shared" si="119"/>
        <v>1.238426822864721E-3</v>
      </c>
      <c r="FI36" s="4">
        <f t="shared" si="120"/>
        <v>3.4481732044936526E-3</v>
      </c>
      <c r="FJ36" s="4">
        <f t="shared" si="121"/>
        <v>1.7780225281913478E-4</v>
      </c>
      <c r="FK36" s="4">
        <f t="shared" si="122"/>
        <v>1.2885922900146755E-3</v>
      </c>
      <c r="FL36" s="4">
        <f t="shared" si="123"/>
        <v>4.0775746572281618E-4</v>
      </c>
      <c r="FM36" s="4">
        <f t="shared" si="124"/>
        <v>0.20430504992979703</v>
      </c>
      <c r="FN36" s="4">
        <f t="shared" si="125"/>
        <v>3.6408277606906042E-2</v>
      </c>
      <c r="FO36" s="4">
        <f t="shared" si="126"/>
        <v>0.19265592885066571</v>
      </c>
      <c r="FP36" s="4">
        <f t="shared" si="107"/>
        <v>0.50418640806219561</v>
      </c>
      <c r="FQ36" s="4">
        <f t="shared" si="108"/>
        <v>0.4350656061431063</v>
      </c>
    </row>
    <row r="37" spans="1:173">
      <c r="P37" s="17" t="str">
        <f t="shared" si="5"/>
        <v>DEUTSCHE BANK TRUST CORPORATION</v>
      </c>
      <c r="Q37" s="3" t="b">
        <f>IF(AND(AND(W37&lt;Y37,W37&lt;X37),AND(Z37&lt;AA37,Z37&lt;AB37)),TRUE,FALSE)</f>
        <v>1</v>
      </c>
      <c r="R37" s="3" t="b">
        <f t="shared" ref="R37" si="132">IF(AND(AND(AD37&lt;AF37,AD37&lt;AE37),AND(AG37&lt;AH37,AG37&lt;AI37)),TRUE,FALSE)</f>
        <v>0</v>
      </c>
      <c r="S37" s="3" t="b">
        <f t="shared" ref="S37" si="133">IF(AND(AND(AK37&lt;AL37,AK37&lt;AM37),AND(AN37&lt;AO37,AN37&lt;AP37)),TRUE,FALSE)</f>
        <v>1</v>
      </c>
      <c r="T37" s="3" t="b">
        <f t="shared" ref="T37" si="134">IF(AND(AND(AR37&lt;AS37,AR37&lt;AT37),AND(AU37&lt;AV37,AU37&lt;AW37)),TRUE,FALSE)</f>
        <v>1</v>
      </c>
      <c r="V37" s="3" t="str">
        <f t="shared" si="87"/>
        <v>DEUTSCHE BANK TRUST CORPORATION</v>
      </c>
      <c r="W37" s="58">
        <f t="shared" ref="W37" si="135">SUMPRODUCT(BW37:CF37,C$4:L$4)+M$4</f>
        <v>66.21340910014986</v>
      </c>
      <c r="X37" s="58">
        <f t="shared" ref="X37" si="136">SUMPRODUCT(BW37:CF37,C$5:L$5)+M$5</f>
        <v>653.81463788320093</v>
      </c>
      <c r="Y37" s="59">
        <f t="shared" ref="Y37" si="137">SUMPRODUCT(BW37:CF37,C$6:L$6)+M$6</f>
        <v>2000</v>
      </c>
      <c r="Z37" s="58">
        <f t="shared" ref="Z37" si="138">SUMPRODUCT(BW37:CF37,C$7:L$7)+M$7</f>
        <v>154.9504235521498</v>
      </c>
      <c r="AA37" s="58">
        <f t="shared" ref="AA37" si="139">SUMPRODUCT(BW37:CF37,C$8:L$8)+M$8</f>
        <v>573.39941216460829</v>
      </c>
      <c r="AB37" s="59">
        <f t="shared" ref="AB37" si="140">SUMPRODUCT(BW37:CF37,C$9:L$9)+M$9</f>
        <v>1600</v>
      </c>
      <c r="AC37" s="58"/>
      <c r="AD37" s="58">
        <f t="shared" ref="AD37" si="141">SUMPRODUCT(BW37:CF37,C$13:L$13)+M$13</f>
        <v>132.42681820029972</v>
      </c>
      <c r="AE37" s="58">
        <f t="shared" ref="AE37" si="142">SUMPRODUCT(BW37:CF37,C$14:L$14) + M$14</f>
        <v>257.62927576640186</v>
      </c>
      <c r="AF37" s="59">
        <f t="shared" ref="AF37" si="143">SUMPRODUCT(BW37:CF37,C$15:L$15) +M$15</f>
        <v>600</v>
      </c>
      <c r="AG37" s="58">
        <f t="shared" ref="AG37" si="144">SUMPRODUCT(BW37:CF37,C$16:L$16)+M$16</f>
        <v>309.9008471042996</v>
      </c>
      <c r="AH37" s="58">
        <f t="shared" ref="AH37" si="145">SUMPRODUCT(BW37:CF37,C$17:L$17)+M$17</f>
        <v>306.79882432921653</v>
      </c>
      <c r="AI37" s="63">
        <f t="shared" ref="AI37" si="146">SUMPRODUCT(BW37:CF37,C$18:L$18)+M$18</f>
        <v>350</v>
      </c>
      <c r="AJ37" s="58"/>
      <c r="AK37" s="58">
        <f t="shared" ref="AK37" si="147">SUMPRODUCT(BW37:CF37,C$22:L$22) + M$22</f>
        <v>77.460054382615695</v>
      </c>
      <c r="AL37" s="58">
        <f>SUMPRODUCT(BW37:CF37,C$23:L$23) + M$23</f>
        <v>215.62984472531781</v>
      </c>
      <c r="AM37" s="59">
        <f t="shared" ref="AM37" si="148">SUMPRODUCT(BW37:CF37,C$24:L$24)+ M$24</f>
        <v>600</v>
      </c>
      <c r="AN37" s="58">
        <f t="shared" ref="AN37" si="149">SUMPRODUCT(BW37:CF37,C$25:L$25)+ M$25</f>
        <v>167.50079408755914</v>
      </c>
      <c r="AO37" s="58">
        <f t="shared" ref="AO37" si="150">SUMPRODUCT(BW37:CF37,C$26:L$26) + M$26</f>
        <v>194.84997662965696</v>
      </c>
      <c r="AP37" s="63">
        <f t="shared" ref="AP37" si="151">SUMPRODUCT(BW37:CF37,C$27:L$27)+ M$27</f>
        <v>350</v>
      </c>
      <c r="AQ37" s="58"/>
      <c r="AR37" s="58">
        <f>SUMPRODUCT(BW37:CF37,C$31:L$31)+ M$31</f>
        <v>24.126676572625758</v>
      </c>
      <c r="AS37" s="58">
        <f t="shared" ref="AS37" si="152">SUMPRODUCT(BW37:CF37,C$32:L$32) + M$32</f>
        <v>166.70247585955536</v>
      </c>
      <c r="AT37" s="59">
        <f>SUMPRODUCT(BW37:CF37,C$33:L$33)+ M$33</f>
        <v>600</v>
      </c>
      <c r="AU37" s="58">
        <f>SUMPRODUCT(BW37:CF37,C$34:L$34)+ M$34</f>
        <v>51.09938326725144</v>
      </c>
      <c r="AV37" s="58">
        <f t="shared" ref="AV37" si="153">SUMPRODUCT(BW37:CF37,C$35:L$35) + M$35</f>
        <v>96.594053939117643</v>
      </c>
      <c r="AW37" s="63">
        <f>SUMPRODUCT(BW37:CF37,C$36:L$36) + M$36</f>
        <v>350</v>
      </c>
      <c r="AY37" s="5" t="str">
        <f t="shared" si="88"/>
        <v>DEUTSCHE BANK TRUST CORPORATION</v>
      </c>
      <c r="AZ37" s="6">
        <f>AVERAGE(BW37:CA37)</f>
        <v>6.1385419002422248</v>
      </c>
      <c r="BA37" s="3">
        <f t="shared" si="90"/>
        <v>17</v>
      </c>
      <c r="BB37" s="6">
        <f>Z37/10</f>
        <v>15.495042355214981</v>
      </c>
      <c r="BC37" s="3">
        <f t="shared" si="92"/>
        <v>11</v>
      </c>
      <c r="BD37" s="6">
        <f>AN37/10</f>
        <v>16.750079408755916</v>
      </c>
      <c r="BE37" s="3">
        <f t="shared" si="94"/>
        <v>12</v>
      </c>
      <c r="BG37" s="5" t="str">
        <f t="shared" si="95"/>
        <v>DEUTSCHE BANK TRUST CORPORATION</v>
      </c>
      <c r="BH37" s="30">
        <f t="shared" si="28"/>
        <v>56.669499999999999</v>
      </c>
      <c r="BI37" s="30">
        <f t="shared" ref="BI37" si="154">AVERAGE(BI93:BK93)</f>
        <v>15.991333333333335</v>
      </c>
      <c r="BJ37" s="30">
        <f t="shared" ref="BJ37" si="155">AVERAGE(BL93:BN93)</f>
        <v>21991.864666666665</v>
      </c>
      <c r="BK37" s="30">
        <f t="shared" ref="BK37" si="156">AVERAGE(BO93:BQ93)</f>
        <v>1.4560000000000002</v>
      </c>
      <c r="BL37" s="30">
        <f t="shared" ref="BL37" si="157">AVERAGE(BR93:BS93)</f>
        <v>1.1885000000000001</v>
      </c>
      <c r="BM37" s="4">
        <f t="shared" ref="BM37" si="158">BT146</f>
        <v>3.3088099000000003E-2</v>
      </c>
      <c r="BN37" s="1">
        <f t="shared" ref="BN37" si="159">BU146</f>
        <v>1.772</v>
      </c>
      <c r="BO37" s="4">
        <f t="shared" ref="BO37" si="160">BV146</f>
        <v>0.75397955999999999</v>
      </c>
      <c r="BP37" s="1">
        <f t="shared" ref="BP37" si="161">BW146</f>
        <v>40.378619999999998</v>
      </c>
      <c r="BQ37" s="4">
        <f t="shared" ref="BQ37" si="162">BX146</f>
        <v>3.7966194</v>
      </c>
      <c r="BR37" s="4"/>
      <c r="BS37" s="4"/>
      <c r="BT37" s="4"/>
      <c r="BU37" s="3" t="str">
        <f t="shared" si="34"/>
        <v>DEUTSCHE BANK TRUST CORPORATION</v>
      </c>
      <c r="BW37" s="4">
        <f>1000*BH37/BH$49</f>
        <v>3.0563049249985523</v>
      </c>
      <c r="BX37" s="4">
        <f t="shared" ref="BX37" si="163">1000*(BX93+BY93+BZ93)/3</f>
        <v>7.9516865183515515</v>
      </c>
      <c r="BY37" s="4">
        <f t="shared" ref="BY37" si="164">1000*(CA93+CB93+CC93)/3</f>
        <v>19.244065314960043</v>
      </c>
      <c r="BZ37" s="4">
        <f t="shared" ref="BZ37" si="165">1000*(CD93+CE93+CF93)/3</f>
        <v>1.2802913511252149E-2</v>
      </c>
      <c r="CA37" s="4">
        <f t="shared" ref="CA37" si="166">1000*(CG93+CH93)/2</f>
        <v>0.42784982938972477</v>
      </c>
      <c r="CB37" s="4">
        <f t="shared" ref="CB37" si="167">1000*BM37/BM$49</f>
        <v>3.3088099</v>
      </c>
      <c r="CC37" s="4">
        <f t="shared" ref="CC37" si="168">1000*BN37/BN$49</f>
        <v>0.39154917402773276</v>
      </c>
      <c r="CD37" s="4">
        <f t="shared" ref="CD37" si="169">1000*BO37/BO$49</f>
        <v>75.397955999999994</v>
      </c>
      <c r="CE37" s="4">
        <f t="shared" ref="CE37" si="170">1000*BP37/BP$49</f>
        <v>10.336490321515509</v>
      </c>
      <c r="CF37" s="4">
        <f t="shared" ref="CF37" si="171">1000*BQ37/BQ$49</f>
        <v>75.932388000000003</v>
      </c>
      <c r="CJ37" s="3" t="str">
        <f>BU37</f>
        <v>DEUTSCHE BANK TRUST CORPORATION</v>
      </c>
      <c r="CL37" s="4">
        <f>BW37*C$4/($AD37)</f>
        <v>1.1539599631457561E-2</v>
      </c>
      <c r="CM37" s="4">
        <f t="shared" ref="CM37" si="172">BX37*D$4/($AD37)</f>
        <v>3.0022946357906054E-2</v>
      </c>
      <c r="CN37" s="4">
        <f t="shared" ref="CN37" si="173">BY37*E$4/($AD37)</f>
        <v>7.2659245221208854E-2</v>
      </c>
      <c r="CO37" s="4">
        <f t="shared" ref="CO37" si="174">BZ37*F$4/($AD37)</f>
        <v>4.8339579872285916E-5</v>
      </c>
      <c r="CP37" s="4">
        <f t="shared" ref="CP37" si="175">CA37*G$4/($AD37)</f>
        <v>1.6154198794634954E-3</v>
      </c>
      <c r="CQ37" s="4">
        <f t="shared" ref="CQ37" si="176">CB37*H$4/($AD37)</f>
        <v>1.2492975157778544E-2</v>
      </c>
      <c r="CR37" s="4">
        <f t="shared" ref="CR37" si="177">CC37*I$4/($AD37)</f>
        <v>1.4783605743494581E-3</v>
      </c>
      <c r="CS37" s="4">
        <f t="shared" ref="CS37" si="178">CD37*J$4/($AD37)</f>
        <v>0.17080669238603516</v>
      </c>
      <c r="CT37" s="4">
        <f t="shared" ref="CT37" si="179">CE37*K$4/($AD37)</f>
        <v>2.7319025418691512E-2</v>
      </c>
      <c r="CU37" s="4">
        <f t="shared" ref="CU37" si="180">CF37*L$4/($AD37)</f>
        <v>0.17201739579323702</v>
      </c>
      <c r="CV37" s="4">
        <f t="shared" si="49"/>
        <v>0</v>
      </c>
      <c r="CW37" s="4">
        <f>SUM(CQ37:CU37)</f>
        <v>0.3841144493300917</v>
      </c>
      <c r="CZ37" s="4">
        <f t="shared" ref="CZ37" si="181">BW37*C$7/($Z37)</f>
        <v>1.9724405102835543E-2</v>
      </c>
      <c r="DA37" s="4">
        <f t="shared" ref="DA37" si="182">BX37*D$7/($Z37)</f>
        <v>0.10263523436804738</v>
      </c>
      <c r="DB37" s="4">
        <f t="shared" ref="DB37" si="183">BY37*E$7/($Z37)</f>
        <v>6.2097491809963656E-2</v>
      </c>
      <c r="DC37" s="4">
        <f t="shared" ref="DC37" si="184">BZ37*F$7/($Z37)</f>
        <v>1.2393880459716743E-4</v>
      </c>
      <c r="DD37" s="4">
        <f t="shared" ref="DD37" si="185">CA37*G$7/($Z37)</f>
        <v>6.9030116146428036E-4</v>
      </c>
      <c r="DE37" s="4">
        <f t="shared" ref="DE37" si="186">CB37*H$7/($Z37)</f>
        <v>2.1353990677452996E-2</v>
      </c>
      <c r="DF37" s="4">
        <f t="shared" ref="DF37" si="187">CC37*I$7/($Z37)</f>
        <v>2.5269319376591041E-3</v>
      </c>
      <c r="DG37" s="4">
        <f t="shared" ref="DG37" si="188">CD37*J$7/($Z37)</f>
        <v>0.36494554647647126</v>
      </c>
      <c r="DH37" s="4">
        <f t="shared" ref="DH37" si="189">CE37*K$7/($Z37)</f>
        <v>5.8369824515401181E-2</v>
      </c>
      <c r="DI37" s="4">
        <f t="shared" ref="DI37" si="190">CF37*L$7/($Z37)</f>
        <v>0.36753233514610734</v>
      </c>
      <c r="DJ37" s="4">
        <f t="shared" ref="DJ37" si="191">CG37*M$7/($Z37)</f>
        <v>0</v>
      </c>
      <c r="DK37" s="4">
        <f>SUM(DE37:DI37)</f>
        <v>0.81472862875309193</v>
      </c>
      <c r="DN37" s="4">
        <f t="shared" si="100"/>
        <v>1.1954302360894021E-2</v>
      </c>
      <c r="DO37" s="4">
        <f t="shared" si="109"/>
        <v>8.2938377988763995E-2</v>
      </c>
      <c r="DP37" s="4">
        <f t="shared" si="110"/>
        <v>6.2725355473689237E-2</v>
      </c>
      <c r="DQ37" s="4">
        <f t="shared" si="111"/>
        <v>8.3461294476889724E-5</v>
      </c>
      <c r="DR37" s="4">
        <f t="shared" si="112"/>
        <v>3.4864037559887459E-4</v>
      </c>
      <c r="DS37" s="4">
        <f t="shared" si="113"/>
        <v>5.3924748688890288E-3</v>
      </c>
      <c r="DT37" s="4">
        <f t="shared" si="114"/>
        <v>1.9143611854632134E-3</v>
      </c>
      <c r="DU37" s="4">
        <f t="shared" si="115"/>
        <v>0.2949083895540332</v>
      </c>
      <c r="DV37" s="4">
        <f t="shared" si="116"/>
        <v>4.7167998383830921E-2</v>
      </c>
      <c r="DW37" s="4">
        <f t="shared" si="117"/>
        <v>0.29699874437009938</v>
      </c>
      <c r="DX37" s="4">
        <f t="shared" si="101"/>
        <v>0.19556789414426118</v>
      </c>
      <c r="DY37" s="4">
        <f>SUM(DS37:DW37)</f>
        <v>0.64638196836231576</v>
      </c>
      <c r="DZ37" s="4"/>
      <c r="EA37" s="4"/>
      <c r="EB37" s="3" t="str">
        <f>P37</f>
        <v>DEUTSCHE BANK TRUST CORPORATION</v>
      </c>
      <c r="ED37" s="4">
        <f t="shared" ref="ED37" si="192">BW37*C$22/($AK37)</f>
        <v>3.9456529553953901E-2</v>
      </c>
      <c r="EE37" s="4">
        <f t="shared" ref="EE37" si="193">BX37*D$22/($AK37)</f>
        <v>5.1327659021990969E-2</v>
      </c>
      <c r="EF37" s="4">
        <f t="shared" ref="EF37" si="194">BY37*E$22/($AK37)</f>
        <v>0.24843857222076743</v>
      </c>
      <c r="EG37" s="4">
        <f t="shared" ref="EG37" si="195">BZ37*F$22/($AK37)</f>
        <v>8.2642037972319692E-5</v>
      </c>
      <c r="EH37" s="4">
        <f t="shared" ref="EH37" si="196">CA37*G$22/($AK37)</f>
        <v>5.5234899174786377E-3</v>
      </c>
      <c r="EI37" s="4">
        <f t="shared" ref="EI37" si="197">CB37*H$22/($AK37)</f>
        <v>2.135816922911039E-2</v>
      </c>
      <c r="EJ37" s="4">
        <f t="shared" ref="EJ37" si="198">CC37*I$22/($AK37)</f>
        <v>1.0109705632109856E-3</v>
      </c>
      <c r="EK37" s="4">
        <f t="shared" ref="EK37" si="199">CD37*J$22/($AK37)</f>
        <v>0.29201356725456223</v>
      </c>
      <c r="EL37" s="4">
        <f t="shared" ref="EL37" si="200">CE37*K$22/($AK37)</f>
        <v>4.6704997064168884E-2</v>
      </c>
      <c r="EM37" s="4">
        <f t="shared" ref="EM37" si="201">CF37*L$22/($AK37)</f>
        <v>0.29408340313678422</v>
      </c>
      <c r="EN37" s="4">
        <f t="shared" ref="EN37" si="202">CG37*M$22/($AK37)</f>
        <v>0</v>
      </c>
      <c r="EO37" s="4">
        <f>SUM(EI37:EM37)</f>
        <v>0.65517110724783667</v>
      </c>
      <c r="ER37" s="4">
        <f t="shared" ref="ER37" si="203">BW37*C$25/($AN37)</f>
        <v>3.6493020127425828E-2</v>
      </c>
      <c r="ES37" s="4">
        <f t="shared" ref="ES37" si="204">BX37*D$25/($AN37)</f>
        <v>9.4945060549323695E-2</v>
      </c>
      <c r="ET37" s="4">
        <f t="shared" ref="ET37" si="205">BY37*E$25/($AN37)</f>
        <v>0.11488939750876898</v>
      </c>
      <c r="EU37" s="4">
        <f t="shared" ref="EU37" si="206">BZ37*F$25/($AN37)</f>
        <v>1.1465241327058639E-4</v>
      </c>
      <c r="EV37" s="4">
        <f t="shared" ref="EV37" si="207">CA37*G$25/($AN37)</f>
        <v>1.2771576150441147E-3</v>
      </c>
      <c r="EW37" s="4">
        <f t="shared" ref="EW37" si="208">CB37*H$25/($AN37)</f>
        <v>1.9753995305063193E-2</v>
      </c>
      <c r="EX37" s="4">
        <f t="shared" ref="EX37" si="209">CC37*I$25/($AN37)</f>
        <v>9.3503837079854054E-4</v>
      </c>
      <c r="EY37" s="4">
        <f t="shared" ref="EY37" si="210">CD37*J$25/($AN37)</f>
        <v>0.33760118755281798</v>
      </c>
      <c r="EZ37" s="4">
        <f t="shared" ref="EZ37" si="211">CE37*K$25/($AN37)</f>
        <v>5.3996335244823952E-2</v>
      </c>
      <c r="FA37" s="4">
        <f t="shared" ref="FA37" si="212">CF37*L$25/($AN37)</f>
        <v>0.33999415531266319</v>
      </c>
      <c r="FB37" s="4">
        <f t="shared" ref="FB37" si="213">CG37*M$25/($AN37)</f>
        <v>0</v>
      </c>
      <c r="FC37" s="4">
        <f>SUM(EW37:FA37)</f>
        <v>0.75228071178616684</v>
      </c>
      <c r="FF37" s="4">
        <f>BW37*C$26/($AO37)</f>
        <v>1.8822511418459389E-2</v>
      </c>
      <c r="FG37" s="4">
        <f t="shared" si="118"/>
        <v>6.5294841957019956E-2</v>
      </c>
      <c r="FH37" s="4">
        <f t="shared" si="119"/>
        <v>9.8763498193979338E-2</v>
      </c>
      <c r="FI37" s="4">
        <f t="shared" si="120"/>
        <v>6.5706518074601052E-5</v>
      </c>
      <c r="FJ37" s="4">
        <f t="shared" si="121"/>
        <v>5.4894775558906109E-4</v>
      </c>
      <c r="FK37" s="4">
        <f t="shared" si="122"/>
        <v>4.2453301217080892E-3</v>
      </c>
      <c r="FL37" s="4">
        <f t="shared" si="123"/>
        <v>1.2056942909629399E-3</v>
      </c>
      <c r="FM37" s="4">
        <f t="shared" si="124"/>
        <v>0.23217233269667464</v>
      </c>
      <c r="FN37" s="4">
        <f t="shared" si="125"/>
        <v>3.7133918875510798E-2</v>
      </c>
      <c r="FO37" s="4">
        <f t="shared" si="126"/>
        <v>0.23381800494948415</v>
      </c>
      <c r="FP37" s="4">
        <f>M$26/($AO37)</f>
        <v>0.30792921322253702</v>
      </c>
      <c r="FQ37" s="4">
        <f>SUM(FK37:FO37)</f>
        <v>0.50857528093434068</v>
      </c>
    </row>
    <row r="38" spans="1:173">
      <c r="P38" s="17"/>
      <c r="W38" s="6"/>
      <c r="X38" s="6"/>
      <c r="Y38" s="6"/>
      <c r="Z38" s="6"/>
      <c r="AA38" s="6"/>
      <c r="AB38" s="6"/>
      <c r="AD38" s="6"/>
      <c r="AE38" s="6"/>
      <c r="AF38" s="6"/>
      <c r="AG38" s="6"/>
      <c r="AH38" s="6"/>
      <c r="AI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BH38" s="30"/>
      <c r="BI38" s="30"/>
      <c r="BJ38" s="30"/>
      <c r="BK38" s="30"/>
      <c r="BL38" s="30"/>
      <c r="BM38" s="4"/>
      <c r="BN38" s="1"/>
      <c r="BO38" s="4"/>
      <c r="BP38" s="1"/>
      <c r="BQ38" s="4"/>
      <c r="BR38" s="4"/>
      <c r="BS38" s="4"/>
      <c r="BT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73">
      <c r="P39" s="17"/>
      <c r="W39" s="6"/>
      <c r="X39" s="6"/>
      <c r="Y39" s="6"/>
      <c r="Z39" s="6"/>
      <c r="AA39" s="6"/>
      <c r="AB39" s="6"/>
      <c r="AD39" s="6"/>
      <c r="AE39" s="6"/>
      <c r="AF39" s="6"/>
      <c r="AG39" s="6"/>
      <c r="AH39" s="6"/>
      <c r="AI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Y39" s="3" t="s">
        <v>131</v>
      </c>
      <c r="BH39" s="30"/>
      <c r="BI39" s="30"/>
      <c r="BJ39" s="30"/>
      <c r="BK39" s="30"/>
      <c r="BL39" s="30"/>
      <c r="BM39" s="4"/>
      <c r="BN39" s="1"/>
      <c r="BO39" s="4"/>
      <c r="BP39" s="1"/>
      <c r="BQ39" s="4"/>
      <c r="BR39" s="4"/>
      <c r="BS39" s="4"/>
      <c r="BT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73">
      <c r="P40" s="17"/>
      <c r="W40" s="6"/>
      <c r="X40" s="6"/>
      <c r="Y40" s="6"/>
      <c r="Z40" s="6"/>
      <c r="AA40" s="6"/>
      <c r="AB40" s="6"/>
      <c r="AD40" s="6"/>
      <c r="AE40" s="6"/>
      <c r="AF40" s="6"/>
      <c r="AG40" s="6"/>
      <c r="AH40" s="6"/>
      <c r="AI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Y40" s="3" t="s">
        <v>132</v>
      </c>
      <c r="BH40" s="30"/>
      <c r="BI40" s="30"/>
      <c r="BJ40" s="30"/>
      <c r="BK40" s="30"/>
      <c r="BL40" s="30"/>
      <c r="BM40" s="4"/>
      <c r="BN40" s="1"/>
      <c r="BO40" s="4"/>
      <c r="BP40" s="1"/>
      <c r="BQ40" s="4"/>
      <c r="BR40" s="4"/>
      <c r="BS40" s="4"/>
      <c r="BT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73">
      <c r="P41" s="17"/>
      <c r="W41" s="6"/>
      <c r="X41" s="6"/>
      <c r="Y41" s="6"/>
      <c r="Z41" s="6"/>
      <c r="AA41" s="6"/>
      <c r="AB41" s="6"/>
      <c r="AD41" s="6"/>
      <c r="AE41" s="6"/>
      <c r="AF41" s="6"/>
      <c r="AG41" s="6"/>
      <c r="AH41" s="6"/>
      <c r="AI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BH41" s="30"/>
      <c r="BI41" s="30"/>
      <c r="BJ41" s="30"/>
      <c r="BK41" s="30"/>
      <c r="BL41" s="30"/>
      <c r="BM41" s="4"/>
      <c r="BN41" s="1"/>
      <c r="BO41" s="4"/>
      <c r="BP41" s="1"/>
      <c r="BQ41" s="4"/>
      <c r="BR41" s="4"/>
      <c r="BS41" s="4"/>
      <c r="BT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73">
      <c r="P42" s="17"/>
      <c r="W42" s="6"/>
      <c r="X42" s="6"/>
      <c r="Y42" s="6"/>
      <c r="Z42" s="6"/>
      <c r="AA42" s="6"/>
      <c r="AB42" s="6"/>
      <c r="AD42" s="6"/>
      <c r="AE42" s="6"/>
      <c r="AF42" s="6"/>
      <c r="AG42" s="6"/>
      <c r="AH42" s="6"/>
      <c r="AI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BH42" s="30"/>
      <c r="BI42" s="30"/>
      <c r="BJ42" s="30"/>
      <c r="BK42" s="30"/>
      <c r="BL42" s="30"/>
      <c r="BM42" s="4"/>
      <c r="BN42" s="1"/>
      <c r="BO42" s="4"/>
      <c r="BP42" s="1"/>
      <c r="BQ42" s="4"/>
      <c r="BR42" s="4"/>
      <c r="BS42" s="4"/>
      <c r="BT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73">
      <c r="P43" s="17"/>
      <c r="W43" s="6"/>
      <c r="X43" s="6"/>
      <c r="Y43" s="6"/>
      <c r="Z43" s="6"/>
      <c r="AA43" s="6"/>
      <c r="AB43" s="6"/>
      <c r="AD43" s="6"/>
      <c r="AE43" s="6"/>
      <c r="AF43" s="6"/>
      <c r="AG43" s="6"/>
      <c r="AH43" s="6"/>
      <c r="AI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BH43" s="30"/>
      <c r="BI43" s="30"/>
      <c r="BJ43" s="30"/>
      <c r="BK43" s="30"/>
      <c r="BL43" s="30"/>
      <c r="BM43" s="4"/>
      <c r="BN43" s="1"/>
      <c r="BO43" s="4"/>
      <c r="BP43" s="1"/>
      <c r="BQ43" s="4"/>
      <c r="BR43" s="4"/>
      <c r="BS43" s="4"/>
      <c r="BT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73">
      <c r="P44" s="17"/>
      <c r="W44" s="6"/>
      <c r="X44" s="6"/>
      <c r="Y44" s="6"/>
      <c r="Z44" s="6"/>
      <c r="AA44" s="6"/>
      <c r="AB44" s="6"/>
      <c r="AD44" s="6"/>
      <c r="AE44" s="6"/>
      <c r="AF44" s="6"/>
      <c r="AG44" s="6"/>
      <c r="AH44" s="6"/>
      <c r="AI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BH44" s="30"/>
      <c r="BI44" s="30"/>
      <c r="BJ44" s="30"/>
      <c r="BK44" s="30"/>
      <c r="BL44" s="30"/>
      <c r="BM44" s="4"/>
      <c r="BN44" s="1"/>
      <c r="BO44" s="4"/>
      <c r="BP44" s="1"/>
      <c r="BQ44" s="4"/>
      <c r="BR44" s="4"/>
      <c r="BS44" s="4"/>
      <c r="BT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73">
      <c r="P45" s="17"/>
      <c r="W45" s="6"/>
      <c r="X45" s="6"/>
      <c r="Y45" s="6"/>
      <c r="Z45" s="6"/>
      <c r="AA45" s="6"/>
      <c r="AB45" s="6"/>
      <c r="AD45" s="6"/>
      <c r="AE45" s="6"/>
      <c r="AF45" s="6"/>
      <c r="AG45" s="6"/>
      <c r="AH45" s="6"/>
      <c r="AI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BH45" s="30"/>
      <c r="BI45" s="30"/>
      <c r="BJ45" s="30"/>
      <c r="BK45" s="30"/>
      <c r="BL45" s="30"/>
      <c r="BM45" s="4"/>
      <c r="BN45" s="1"/>
      <c r="BO45" s="4"/>
      <c r="BP45" s="1"/>
      <c r="BQ45" s="4"/>
      <c r="BR45" s="4"/>
      <c r="BS45" s="4"/>
      <c r="BT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73">
      <c r="P46" s="17"/>
    </row>
    <row r="47" spans="1:173">
      <c r="V47" s="3" t="s">
        <v>101</v>
      </c>
      <c r="W47" s="1">
        <f>AVERAGE(W4:W46)</f>
        <v>125.36239737964706</v>
      </c>
      <c r="X47" s="1">
        <f>AVERAGE(X4:X46)</f>
        <v>690.39150265998535</v>
      </c>
      <c r="Y47" s="1">
        <f t="shared" ref="Y47:AB47" si="214">AVERAGE(Y4:Y46)</f>
        <v>2000</v>
      </c>
      <c r="Z47" s="1">
        <f t="shared" si="214"/>
        <v>273.65877103502942</v>
      </c>
      <c r="AA47" s="1">
        <f t="shared" si="214"/>
        <v>649.86548045820598</v>
      </c>
      <c r="AB47" s="1">
        <f t="shared" si="214"/>
        <v>1600</v>
      </c>
      <c r="AC47" s="3" t="s">
        <v>101</v>
      </c>
      <c r="AD47" s="1">
        <f>AVERAGE(AD4:AD46)</f>
        <v>250.72479475929413</v>
      </c>
      <c r="AE47" s="1">
        <f t="shared" ref="AE47:AI47" si="215">AVERAGE(AE4:AE46)</f>
        <v>330.78300531997058</v>
      </c>
      <c r="AF47" s="1">
        <f t="shared" si="215"/>
        <v>600</v>
      </c>
      <c r="AG47" s="1">
        <f t="shared" si="215"/>
        <v>547.31754207005883</v>
      </c>
      <c r="AH47" s="1">
        <f t="shared" si="215"/>
        <v>459.73096091641173</v>
      </c>
      <c r="AI47" s="1">
        <f t="shared" si="215"/>
        <v>350</v>
      </c>
      <c r="AK47" s="1"/>
      <c r="AL47" s="1"/>
      <c r="AM47" s="1"/>
      <c r="AN47" s="1"/>
      <c r="AO47" s="1"/>
      <c r="AP47" s="1"/>
      <c r="AQ47" s="1"/>
      <c r="BG47" s="1"/>
      <c r="BH47" s="1"/>
      <c r="BI47" s="1"/>
      <c r="BJ47" s="1"/>
      <c r="BK47" s="1"/>
      <c r="BL47" s="1"/>
      <c r="BT47" s="4"/>
      <c r="BU47" s="6"/>
      <c r="BV47" s="4"/>
      <c r="BW47" s="4"/>
      <c r="BX47" s="4"/>
      <c r="BY47" s="4"/>
      <c r="BZ47" s="4"/>
      <c r="CA47" s="4"/>
      <c r="CD47" s="4"/>
      <c r="CE47" s="4"/>
      <c r="CF47" s="4"/>
      <c r="CG47" s="4"/>
      <c r="CH47" s="4"/>
      <c r="CJ47" s="6"/>
      <c r="DC47" s="4"/>
    </row>
    <row r="48" spans="1:173">
      <c r="A48" s="3" t="s">
        <v>110</v>
      </c>
      <c r="V48" s="3" t="s">
        <v>102</v>
      </c>
      <c r="W48" s="6">
        <f t="shared" ref="W48:AB48" si="216">AVERAGE(AD4:AD8)</f>
        <v>1005.5121979094035</v>
      </c>
      <c r="X48" s="6">
        <f t="shared" si="216"/>
        <v>846.09849336337663</v>
      </c>
      <c r="Y48" s="6">
        <f t="shared" si="216"/>
        <v>600</v>
      </c>
      <c r="Z48" s="6">
        <f t="shared" si="216"/>
        <v>2129.6365882056953</v>
      </c>
      <c r="AA48" s="6">
        <f t="shared" si="216"/>
        <v>1585.1071773592762</v>
      </c>
      <c r="AB48" s="6">
        <f t="shared" si="216"/>
        <v>350</v>
      </c>
      <c r="AC48" s="3" t="s">
        <v>102</v>
      </c>
      <c r="AD48" s="6">
        <f t="shared" ref="AD48:AI48" si="217">AVERAGE(AD4:AD8)</f>
        <v>1005.5121979094035</v>
      </c>
      <c r="AE48" s="6">
        <f t="shared" si="217"/>
        <v>846.09849336337663</v>
      </c>
      <c r="AF48" s="6">
        <f t="shared" si="217"/>
        <v>600</v>
      </c>
      <c r="AG48" s="6">
        <f t="shared" si="217"/>
        <v>2129.6365882056953</v>
      </c>
      <c r="AH48" s="6">
        <f t="shared" si="217"/>
        <v>1585.1071773592762</v>
      </c>
      <c r="AI48" s="6">
        <f t="shared" si="217"/>
        <v>350</v>
      </c>
      <c r="BH48" s="4"/>
      <c r="BI48" s="4"/>
      <c r="BJ48" s="4"/>
      <c r="BK48" s="4"/>
      <c r="BL48" s="4"/>
      <c r="BM48" s="4"/>
      <c r="BN48" s="6"/>
      <c r="BO48" s="4"/>
      <c r="BP48" s="4"/>
      <c r="BQ48" s="4"/>
      <c r="BR48" s="4"/>
      <c r="BS48" s="4"/>
      <c r="BT48" s="4"/>
      <c r="BU48" s="3" t="s">
        <v>50</v>
      </c>
      <c r="BW48" s="4">
        <f>MIN(BW4:BW47)</f>
        <v>3.0563049249985523</v>
      </c>
      <c r="BX48" s="4">
        <f t="shared" ref="BX48:CF48" si="218">MIN(BX4:BX47)</f>
        <v>1.4516910816019886</v>
      </c>
      <c r="BY48" s="4">
        <f t="shared" si="218"/>
        <v>1.4541305541078145E-2</v>
      </c>
      <c r="BZ48" s="4">
        <f t="shared" si="218"/>
        <v>1.2802913511252149E-2</v>
      </c>
      <c r="CA48" s="4">
        <f t="shared" si="218"/>
        <v>2.1047141013372846E-2</v>
      </c>
      <c r="CB48" s="4">
        <f t="shared" si="218"/>
        <v>0</v>
      </c>
      <c r="CC48" s="4">
        <f t="shared" si="218"/>
        <v>0</v>
      </c>
      <c r="CD48" s="4">
        <f t="shared" si="218"/>
        <v>8.5171625000000013</v>
      </c>
      <c r="CE48" s="4">
        <f t="shared" si="218"/>
        <v>1.8954703875323524</v>
      </c>
      <c r="CF48" s="4">
        <f t="shared" si="218"/>
        <v>13.023479</v>
      </c>
      <c r="CJ48" s="3" t="s">
        <v>53</v>
      </c>
      <c r="CL48" s="4">
        <f>AVERAGE(CL4:CL47)</f>
        <v>5.9040744244928466E-2</v>
      </c>
      <c r="CM48" s="4">
        <f t="shared" ref="CM48:CW48" si="219">AVERAGE(CM4:CM47)</f>
        <v>4.9301572499091451E-2</v>
      </c>
      <c r="CN48" s="4">
        <f t="shared" si="219"/>
        <v>3.5015893368629813E-2</v>
      </c>
      <c r="CO48" s="4">
        <f t="shared" si="219"/>
        <v>3.1680227768939286E-2</v>
      </c>
      <c r="CP48" s="4">
        <f t="shared" si="219"/>
        <v>2.556730510291786E-2</v>
      </c>
      <c r="CQ48" s="4">
        <f t="shared" si="219"/>
        <v>1.5325106732491104E-2</v>
      </c>
      <c r="CR48" s="4">
        <f t="shared" si="219"/>
        <v>1.8903169984026441E-2</v>
      </c>
      <c r="CS48" s="4">
        <f t="shared" si="219"/>
        <v>9.5686052342150441E-2</v>
      </c>
      <c r="CT48" s="4">
        <f t="shared" si="219"/>
        <v>4.6929115037794615E-2</v>
      </c>
      <c r="CU48" s="4">
        <f t="shared" si="219"/>
        <v>0.12255081291903054</v>
      </c>
      <c r="CV48" s="4">
        <f t="shared" si="219"/>
        <v>0</v>
      </c>
      <c r="CW48" s="4">
        <f t="shared" si="219"/>
        <v>0.29939425701549321</v>
      </c>
    </row>
    <row r="49" spans="1:86">
      <c r="A49" s="3" t="s">
        <v>111</v>
      </c>
      <c r="BG49" s="2" t="s">
        <v>45</v>
      </c>
      <c r="BH49" s="4">
        <f>SUM(BH4:BH47)</f>
        <v>18541.834466999997</v>
      </c>
      <c r="BI49" s="4">
        <f>SUM(BI4:BI47)</f>
        <v>2666.8826763333323</v>
      </c>
      <c r="BJ49" s="4">
        <f>SUM(BJ4:BJ47)</f>
        <v>412326.32737299992</v>
      </c>
      <c r="BK49" s="4">
        <f>SUM(BK4:BK47)</f>
        <v>73303.898868666685</v>
      </c>
      <c r="BL49" s="4">
        <f>SUM(BL4:BL47)</f>
        <v>2790.0644654999996</v>
      </c>
      <c r="BM49" s="4">
        <v>10</v>
      </c>
      <c r="BN49" s="6">
        <f>SUM(BN4:BN47)</f>
        <v>4525.6129179690015</v>
      </c>
      <c r="BO49" s="4">
        <v>10</v>
      </c>
      <c r="BP49" s="4">
        <f>SUM(BP4:BP47)</f>
        <v>3906.4149188000006</v>
      </c>
      <c r="BQ49" s="4">
        <v>50</v>
      </c>
      <c r="BR49" s="4"/>
      <c r="BS49" s="4"/>
      <c r="BT49" s="4"/>
      <c r="BU49" s="3" t="s">
        <v>51</v>
      </c>
      <c r="BW49" s="4">
        <f>MAX(BW4:BW47)</f>
        <v>168.63883698050924</v>
      </c>
      <c r="BX49" s="4">
        <f t="shared" ref="BX49:CF49" si="220">MAX(BX4:BX47)</f>
        <v>168.56182903830657</v>
      </c>
      <c r="BY49" s="4">
        <f t="shared" si="220"/>
        <v>214.84586810571776</v>
      </c>
      <c r="BZ49" s="4">
        <f t="shared" si="220"/>
        <v>202.59429054344966</v>
      </c>
      <c r="CA49" s="4">
        <f t="shared" si="220"/>
        <v>273.46109070578223</v>
      </c>
      <c r="CB49" s="4">
        <f t="shared" si="220"/>
        <v>93.513489000000007</v>
      </c>
      <c r="CC49" s="4">
        <f t="shared" si="220"/>
        <v>248.56456360497447</v>
      </c>
      <c r="CD49" s="4">
        <f t="shared" si="220"/>
        <v>75.397955999999994</v>
      </c>
      <c r="CE49" s="4">
        <f t="shared" si="220"/>
        <v>188.40477913853698</v>
      </c>
      <c r="CF49" s="4">
        <f t="shared" si="220"/>
        <v>75.932388000000003</v>
      </c>
    </row>
    <row r="50" spans="1:86">
      <c r="A50" s="3" t="s">
        <v>112</v>
      </c>
      <c r="BG50" s="3" t="s">
        <v>44</v>
      </c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3" t="s">
        <v>52</v>
      </c>
      <c r="BW50" s="4">
        <f>MEDIAN(BW4:BW47)</f>
        <v>9.6520347174125174</v>
      </c>
      <c r="BX50" s="4">
        <f t="shared" ref="BX50:CF50" si="221">MEDIAN(BX4:BX47)</f>
        <v>7.853372699949519</v>
      </c>
      <c r="BY50" s="4">
        <f t="shared" si="221"/>
        <v>1.9771637013785779</v>
      </c>
      <c r="BZ50" s="4">
        <f t="shared" si="221"/>
        <v>4.8229082010399491</v>
      </c>
      <c r="CA50" s="4">
        <f t="shared" si="221"/>
        <v>1.4524590339819661</v>
      </c>
      <c r="CB50" s="4">
        <f t="shared" si="221"/>
        <v>1.5942692000000001</v>
      </c>
      <c r="CC50" s="4">
        <f t="shared" si="221"/>
        <v>0.50701574385414916</v>
      </c>
      <c r="CD50" s="4">
        <f t="shared" si="221"/>
        <v>30.260877000000001</v>
      </c>
      <c r="CE50" s="4">
        <f t="shared" si="221"/>
        <v>13.091483383877147</v>
      </c>
      <c r="CF50" s="4">
        <f t="shared" si="221"/>
        <v>39.715496999999999</v>
      </c>
    </row>
    <row r="51" spans="1:86">
      <c r="BU51" s="3" t="s">
        <v>53</v>
      </c>
      <c r="BW51" s="47">
        <f>AVERAGE(BW4:BW47)</f>
        <v>29.411764705882359</v>
      </c>
      <c r="BX51" s="47">
        <f t="shared" ref="BX51:CF51" si="222">AVERAGE(BX4:BX47)</f>
        <v>29.411764705882359</v>
      </c>
      <c r="BY51" s="47">
        <f t="shared" si="222"/>
        <v>29.411764705882351</v>
      </c>
      <c r="BZ51" s="47">
        <f t="shared" si="222"/>
        <v>29.411764705882355</v>
      </c>
      <c r="CA51" s="47">
        <f t="shared" si="222"/>
        <v>29.411764705882359</v>
      </c>
      <c r="CB51" s="47">
        <f t="shared" si="222"/>
        <v>11.930066126941179</v>
      </c>
      <c r="CC51" s="47">
        <f t="shared" si="222"/>
        <v>29.411764705882348</v>
      </c>
      <c r="CD51" s="47">
        <f t="shared" si="222"/>
        <v>30.988185244117652</v>
      </c>
      <c r="CE51" s="47">
        <f t="shared" si="222"/>
        <v>29.411764705882344</v>
      </c>
      <c r="CF51" s="4">
        <f t="shared" si="222"/>
        <v>38.571656594117648</v>
      </c>
    </row>
    <row r="52" spans="1:86">
      <c r="BN52" s="6"/>
      <c r="BO52" s="4"/>
      <c r="BP52" s="6"/>
      <c r="BU52" s="3" t="s">
        <v>54</v>
      </c>
      <c r="BW52" s="4">
        <f>AVERAGE(BW5:BW37)</f>
        <v>25.19276251574215</v>
      </c>
      <c r="BX52" s="4">
        <f t="shared" ref="BX52:CF52" si="223">_xlfn.STDEV.P(BX4:BX47)</f>
        <v>44.912513002304031</v>
      </c>
      <c r="BY52" s="4">
        <f t="shared" si="223"/>
        <v>53.490985463455047</v>
      </c>
      <c r="BZ52" s="4">
        <f t="shared" si="223"/>
        <v>55.282921681681415</v>
      </c>
      <c r="CA52" s="4">
        <f t="shared" si="223"/>
        <v>61.964080247744604</v>
      </c>
      <c r="CB52" s="4">
        <f t="shared" si="223"/>
        <v>22.436144114889949</v>
      </c>
      <c r="CC52" s="4">
        <f t="shared" si="223"/>
        <v>65.857795408901097</v>
      </c>
      <c r="CD52" s="4">
        <f t="shared" si="223"/>
        <v>12.62937182331504</v>
      </c>
      <c r="CE52" s="4">
        <f t="shared" si="223"/>
        <v>43.408950916557423</v>
      </c>
      <c r="CF52" s="4">
        <f t="shared" si="223"/>
        <v>14.849558712621612</v>
      </c>
      <c r="CH52" s="20"/>
    </row>
    <row r="53" spans="1:86">
      <c r="BN53" s="6"/>
      <c r="BO53" s="4"/>
      <c r="BP53" s="6"/>
      <c r="CH53" s="20"/>
    </row>
    <row r="54" spans="1:86">
      <c r="BU54" s="3" t="s">
        <v>113</v>
      </c>
      <c r="BW54" s="4">
        <f>AVERAGE(BW4:BW8)</f>
        <v>127.37568199108873</v>
      </c>
    </row>
    <row r="56" spans="1:86">
      <c r="BG56" s="2" t="s">
        <v>75</v>
      </c>
    </row>
    <row r="57" spans="1:86">
      <c r="BM57" s="50" t="s">
        <v>77</v>
      </c>
      <c r="BN57" s="50"/>
      <c r="BY57" s="29" t="s">
        <v>78</v>
      </c>
      <c r="BZ57" s="2"/>
      <c r="CB57" s="29"/>
      <c r="CC57" s="29"/>
      <c r="CD57" s="29"/>
      <c r="CE57" s="2"/>
      <c r="CF57" s="2"/>
    </row>
    <row r="58" spans="1:86">
      <c r="BH58" s="26" t="s">
        <v>33</v>
      </c>
      <c r="BI58" s="51" t="s">
        <v>34</v>
      </c>
      <c r="BJ58" s="51"/>
      <c r="BK58" s="51"/>
      <c r="BL58" s="52" t="s">
        <v>35</v>
      </c>
      <c r="BM58" s="52"/>
      <c r="BN58" s="52"/>
      <c r="BO58" s="53" t="s">
        <v>36</v>
      </c>
      <c r="BP58" s="53"/>
      <c r="BQ58" s="53"/>
      <c r="BR58" s="49" t="s">
        <v>74</v>
      </c>
      <c r="BS58" s="49"/>
      <c r="BW58" s="26" t="s">
        <v>33</v>
      </c>
      <c r="BX58" s="51" t="s">
        <v>34</v>
      </c>
      <c r="BY58" s="51"/>
      <c r="BZ58" s="51"/>
      <c r="CA58" s="52" t="s">
        <v>35</v>
      </c>
      <c r="CB58" s="52"/>
      <c r="CC58" s="52"/>
      <c r="CD58" s="53" t="s">
        <v>36</v>
      </c>
      <c r="CE58" s="53"/>
      <c r="CF58" s="53"/>
      <c r="CG58" s="49" t="s">
        <v>74</v>
      </c>
      <c r="CH58" s="49"/>
    </row>
    <row r="59" spans="1:86" ht="110.25">
      <c r="BG59" s="3" t="s">
        <v>0</v>
      </c>
      <c r="BH59" s="27" t="s">
        <v>71</v>
      </c>
      <c r="BI59" s="24" t="s">
        <v>62</v>
      </c>
      <c r="BJ59" s="24" t="s">
        <v>63</v>
      </c>
      <c r="BK59" s="24" t="s">
        <v>64</v>
      </c>
      <c r="BL59" s="21" t="s">
        <v>65</v>
      </c>
      <c r="BM59" s="21" t="s">
        <v>66</v>
      </c>
      <c r="BN59" s="22" t="s">
        <v>67</v>
      </c>
      <c r="BO59" s="23" t="s">
        <v>68</v>
      </c>
      <c r="BP59" s="23" t="s">
        <v>69</v>
      </c>
      <c r="BQ59" s="23" t="s">
        <v>70</v>
      </c>
      <c r="BR59" s="25" t="s">
        <v>72</v>
      </c>
      <c r="BS59" s="25" t="s">
        <v>73</v>
      </c>
      <c r="BU59" s="3" t="s">
        <v>0</v>
      </c>
      <c r="BW59" s="27" t="s">
        <v>71</v>
      </c>
      <c r="BX59" s="24" t="s">
        <v>62</v>
      </c>
      <c r="BY59" s="24" t="s">
        <v>63</v>
      </c>
      <c r="BZ59" s="24" t="s">
        <v>64</v>
      </c>
      <c r="CA59" s="21" t="s">
        <v>65</v>
      </c>
      <c r="CB59" s="21" t="s">
        <v>66</v>
      </c>
      <c r="CC59" s="22" t="s">
        <v>67</v>
      </c>
      <c r="CD59" s="23" t="s">
        <v>68</v>
      </c>
      <c r="CE59" s="23" t="s">
        <v>69</v>
      </c>
      <c r="CF59" s="23" t="s">
        <v>70</v>
      </c>
      <c r="CG59" s="25" t="s">
        <v>72</v>
      </c>
      <c r="CH59" s="25" t="s">
        <v>73</v>
      </c>
    </row>
    <row r="60" spans="1:86">
      <c r="AN60" s="1"/>
      <c r="BG60" s="3" t="str">
        <f>BG113</f>
        <v>JPMORGAN CHASE &amp; CO.</v>
      </c>
      <c r="BH60" s="1">
        <f>BH113</f>
        <v>3126.8733999999999</v>
      </c>
      <c r="BI60" s="1">
        <f t="shared" ref="BI60:BS60" si="224">BI113</f>
        <v>320.09100000000001</v>
      </c>
      <c r="BJ60" s="1">
        <f t="shared" si="224"/>
        <v>402.363</v>
      </c>
      <c r="BK60" s="1">
        <f t="shared" si="224"/>
        <v>578.26199999999903</v>
      </c>
      <c r="BL60" s="1">
        <f t="shared" si="224"/>
        <v>285757.57699999999</v>
      </c>
      <c r="BM60" s="1">
        <f t="shared" si="224"/>
        <v>19738.582999999999</v>
      </c>
      <c r="BN60" s="1">
        <f t="shared" si="224"/>
        <v>453.209</v>
      </c>
      <c r="BO60" s="1">
        <f t="shared" si="224"/>
        <v>48364.567999999999</v>
      </c>
      <c r="BP60" s="1">
        <f t="shared" si="224"/>
        <v>297.142</v>
      </c>
      <c r="BQ60" s="1">
        <f t="shared" si="224"/>
        <v>31.227</v>
      </c>
      <c r="BR60" s="1">
        <f t="shared" si="224"/>
        <v>537.38900000000001</v>
      </c>
      <c r="BS60" s="1">
        <f t="shared" si="224"/>
        <v>609.98599999999999</v>
      </c>
      <c r="BU60" s="3" t="str">
        <f t="shared" ref="BU60:BU92" si="225">BG60</f>
        <v>JPMORGAN CHASE &amp; CO.</v>
      </c>
      <c r="BW60" s="4">
        <f t="shared" ref="BW60:CH81" si="226">BH60/BH$102</f>
        <v>0.16863883698050924</v>
      </c>
      <c r="BX60" s="4">
        <f t="shared" si="226"/>
        <v>0.16284345217587673</v>
      </c>
      <c r="BY60" s="4">
        <f t="shared" si="226"/>
        <v>0.19860254035691405</v>
      </c>
      <c r="BZ60" s="4">
        <f t="shared" si="226"/>
        <v>0.14423949458212887</v>
      </c>
      <c r="CA60" s="4">
        <f t="shared" si="226"/>
        <v>0.25005326103010411</v>
      </c>
      <c r="CB60" s="4">
        <f t="shared" si="226"/>
        <v>0.21534030121142708</v>
      </c>
      <c r="CC60" s="4">
        <f t="shared" si="226"/>
        <v>0.17914404207562212</v>
      </c>
      <c r="CD60" s="4">
        <f t="shared" si="226"/>
        <v>0.22149078374059636</v>
      </c>
      <c r="CE60" s="4">
        <f t="shared" si="226"/>
        <v>0.21726047168080329</v>
      </c>
      <c r="CF60" s="4">
        <f t="shared" si="226"/>
        <v>0.16903161620894927</v>
      </c>
      <c r="CG60" s="4">
        <f t="shared" si="226"/>
        <v>0.19345757616300155</v>
      </c>
      <c r="CH60" s="4">
        <f t="shared" si="226"/>
        <v>0.21767211433633957</v>
      </c>
    </row>
    <row r="61" spans="1:86">
      <c r="BG61" s="3" t="str">
        <f>BG114</f>
        <v>BANK OF AMERICA CORPORATION</v>
      </c>
      <c r="BH61" s="1">
        <f t="shared" ref="BH61:BS76" si="227">BH114</f>
        <v>2808.783058</v>
      </c>
      <c r="BI61" s="1">
        <f t="shared" si="227"/>
        <v>256.29069600000003</v>
      </c>
      <c r="BJ61" s="1">
        <f t="shared" si="227"/>
        <v>179.30488</v>
      </c>
      <c r="BK61" s="1">
        <f t="shared" si="227"/>
        <v>488.06471499999998</v>
      </c>
      <c r="BL61" s="1">
        <f t="shared" si="227"/>
        <v>109318.623208</v>
      </c>
      <c r="BM61" s="1">
        <f t="shared" si="227"/>
        <v>113.239</v>
      </c>
      <c r="BN61" s="1">
        <f t="shared" si="227"/>
        <v>472.75286899999998</v>
      </c>
      <c r="BO61" s="1">
        <f t="shared" si="227"/>
        <v>39960.843629000003</v>
      </c>
      <c r="BP61" s="1">
        <f t="shared" si="227"/>
        <v>229.23252099999999</v>
      </c>
      <c r="BQ61" s="1">
        <f t="shared" si="227"/>
        <v>18.100999999999999</v>
      </c>
      <c r="BR61" s="1">
        <f t="shared" si="227"/>
        <v>357.34500000000003</v>
      </c>
      <c r="BS61" s="1">
        <f t="shared" si="227"/>
        <v>273.30700000000002</v>
      </c>
      <c r="BU61" s="3" t="str">
        <f t="shared" si="225"/>
        <v>BANK OF AMERICA CORPORATION</v>
      </c>
      <c r="BW61" s="4">
        <f t="shared" si="226"/>
        <v>0.15148355805888344</v>
      </c>
      <c r="BX61" s="4">
        <f t="shared" si="226"/>
        <v>0.13038561439465077</v>
      </c>
      <c r="BY61" s="4">
        <f t="shared" si="226"/>
        <v>8.8503179135237656E-2</v>
      </c>
      <c r="BZ61" s="4">
        <f t="shared" si="226"/>
        <v>0.12174102364494101</v>
      </c>
      <c r="CA61" s="4">
        <f t="shared" si="226"/>
        <v>9.5659679478880877E-2</v>
      </c>
      <c r="CB61" s="4">
        <f t="shared" si="226"/>
        <v>1.2353936637133878E-3</v>
      </c>
      <c r="CC61" s="4">
        <f t="shared" si="226"/>
        <v>0.18686932487110156</v>
      </c>
      <c r="CD61" s="4">
        <f t="shared" si="226"/>
        <v>0.18300501669574776</v>
      </c>
      <c r="CE61" s="4">
        <f t="shared" si="226"/>
        <v>0.16760729091491489</v>
      </c>
      <c r="CF61" s="4">
        <f t="shared" si="226"/>
        <v>9.7980634867204361E-2</v>
      </c>
      <c r="CG61" s="4">
        <f t="shared" si="226"/>
        <v>0.12864256163406357</v>
      </c>
      <c r="CH61" s="4">
        <f t="shared" si="226"/>
        <v>9.7528980260074755E-2</v>
      </c>
    </row>
    <row r="62" spans="1:86">
      <c r="BG62" s="3" t="str">
        <f t="shared" ref="BG62:BG93" si="228">BG115</f>
        <v>CITIGROUP INC.</v>
      </c>
      <c r="BH62" s="1">
        <f t="shared" si="227"/>
        <v>2377.3869</v>
      </c>
      <c r="BI62" s="1">
        <f t="shared" si="227"/>
        <v>298.15699999999998</v>
      </c>
      <c r="BJ62" s="1">
        <f t="shared" si="227"/>
        <v>400.86399999999998</v>
      </c>
      <c r="BK62" s="1">
        <f t="shared" si="227"/>
        <v>456.90300000000002</v>
      </c>
      <c r="BL62" s="1">
        <f t="shared" si="227"/>
        <v>272719.25</v>
      </c>
      <c r="BM62" s="1">
        <f t="shared" si="227"/>
        <v>11606.842000000001</v>
      </c>
      <c r="BN62" s="1">
        <f t="shared" si="227"/>
        <v>347.50700000000001</v>
      </c>
      <c r="BO62" s="1">
        <f t="shared" si="227"/>
        <v>44577.718000000001</v>
      </c>
      <c r="BP62" s="1">
        <f t="shared" si="227"/>
        <v>164.71899999999999</v>
      </c>
      <c r="BQ62" s="1">
        <f t="shared" si="227"/>
        <v>32.637</v>
      </c>
      <c r="BR62" s="1">
        <f t="shared" si="227"/>
        <v>789.79600000000005</v>
      </c>
      <c r="BS62" s="1">
        <f t="shared" si="227"/>
        <v>735.88599999999997</v>
      </c>
      <c r="BU62" s="3" t="str">
        <f t="shared" si="225"/>
        <v>CITIGROUP INC.</v>
      </c>
      <c r="BW62" s="4">
        <f t="shared" si="226"/>
        <v>0.12821745896994047</v>
      </c>
      <c r="BX62" s="4">
        <f t="shared" si="226"/>
        <v>0.15168472456396109</v>
      </c>
      <c r="BY62" s="4">
        <f t="shared" si="226"/>
        <v>0.19786264824955074</v>
      </c>
      <c r="BZ62" s="4">
        <f t="shared" si="226"/>
        <v>0.11396816286226405</v>
      </c>
      <c r="CA62" s="4">
        <f t="shared" si="226"/>
        <v>0.23864402310558583</v>
      </c>
      <c r="CB62" s="4">
        <f t="shared" si="226"/>
        <v>0.1266261540858046</v>
      </c>
      <c r="CC62" s="4">
        <f t="shared" si="226"/>
        <v>0.13736225147685333</v>
      </c>
      <c r="CD62" s="4">
        <f t="shared" si="226"/>
        <v>0.20414849352499725</v>
      </c>
      <c r="CE62" s="4">
        <f t="shared" si="226"/>
        <v>0.12043712310878379</v>
      </c>
      <c r="CF62" s="4">
        <f t="shared" si="226"/>
        <v>0.17666394012269759</v>
      </c>
      <c r="CG62" s="4">
        <f t="shared" si="226"/>
        <v>0.28432293891991456</v>
      </c>
      <c r="CH62" s="4">
        <f t="shared" si="226"/>
        <v>0.2625992424916499</v>
      </c>
    </row>
    <row r="63" spans="1:86">
      <c r="BG63" s="3" t="str">
        <f t="shared" si="228"/>
        <v>WELLS FARGO &amp; COMPANY</v>
      </c>
      <c r="BH63" s="1">
        <f t="shared" si="227"/>
        <v>2146.078595</v>
      </c>
      <c r="BI63" s="1">
        <f t="shared" si="227"/>
        <v>189.51133799999999</v>
      </c>
      <c r="BJ63" s="1">
        <f t="shared" si="227"/>
        <v>154.959125</v>
      </c>
      <c r="BK63" s="1">
        <f t="shared" si="227"/>
        <v>570.45696299999997</v>
      </c>
      <c r="BL63" s="1">
        <f t="shared" si="227"/>
        <v>35132.991154000003</v>
      </c>
      <c r="BM63" s="1">
        <f t="shared" si="227"/>
        <v>2053.4</v>
      </c>
      <c r="BN63" s="1">
        <f t="shared" si="227"/>
        <v>433.80191600000001</v>
      </c>
      <c r="BO63" s="1">
        <f t="shared" si="227"/>
        <v>5782.2797760000003</v>
      </c>
      <c r="BP63" s="1">
        <f t="shared" si="227"/>
        <v>156.675994</v>
      </c>
      <c r="BQ63" s="1">
        <f t="shared" si="227"/>
        <v>27.664000000000001</v>
      </c>
      <c r="BR63" s="1">
        <f t="shared" si="227"/>
        <v>119.583</v>
      </c>
      <c r="BS63" s="1">
        <f t="shared" si="227"/>
        <v>136.85202799999999</v>
      </c>
      <c r="BU63" s="3" t="str">
        <f t="shared" si="225"/>
        <v>WELLS FARGO &amp; COMPANY</v>
      </c>
      <c r="BW63" s="4">
        <f t="shared" si="226"/>
        <v>0.11574251721530053</v>
      </c>
      <c r="BX63" s="4">
        <f t="shared" si="226"/>
        <v>9.6412209360430018E-2</v>
      </c>
      <c r="BY63" s="4">
        <f t="shared" si="226"/>
        <v>7.6486346598679769E-2</v>
      </c>
      <c r="BZ63" s="4">
        <f t="shared" si="226"/>
        <v>0.14229263555961885</v>
      </c>
      <c r="CA63" s="4">
        <f t="shared" si="226"/>
        <v>3.0743258324168608E-2</v>
      </c>
      <c r="CB63" s="4">
        <f t="shared" si="226"/>
        <v>2.2401799283542512E-2</v>
      </c>
      <c r="CC63" s="4">
        <f t="shared" si="226"/>
        <v>0.17147282753076284</v>
      </c>
      <c r="CD63" s="4">
        <f t="shared" si="226"/>
        <v>2.6480577256342702E-2</v>
      </c>
      <c r="CE63" s="4">
        <f t="shared" si="226"/>
        <v>0.11455634126948969</v>
      </c>
      <c r="CF63" s="4">
        <f t="shared" si="226"/>
        <v>0.14974511258860515</v>
      </c>
      <c r="CG63" s="4">
        <f t="shared" si="226"/>
        <v>4.3049331732320929E-2</v>
      </c>
      <c r="CH63" s="4">
        <f t="shared" si="226"/>
        <v>4.8835334394520431E-2</v>
      </c>
    </row>
    <row r="64" spans="1:86">
      <c r="BG64" s="3" t="str">
        <f t="shared" si="228"/>
        <v>GOLDMAN SACHS GROUP, INC., THE</v>
      </c>
      <c r="BH64" s="1">
        <f t="shared" si="227"/>
        <v>1349.7720999999999</v>
      </c>
      <c r="BI64" s="1">
        <f t="shared" si="227"/>
        <v>290.125</v>
      </c>
      <c r="BJ64" s="1">
        <f t="shared" si="227"/>
        <v>126.23099999999999</v>
      </c>
      <c r="BK64" s="1">
        <f t="shared" si="227"/>
        <v>338.69400000000002</v>
      </c>
      <c r="BL64" s="1">
        <f t="shared" si="227"/>
        <v>12425.835999999999</v>
      </c>
      <c r="BM64" s="1">
        <f t="shared" si="227"/>
        <v>1028.1030000000001</v>
      </c>
      <c r="BN64" s="1">
        <f t="shared" si="227"/>
        <v>323</v>
      </c>
      <c r="BO64" s="1">
        <f t="shared" si="227"/>
        <v>42555.298999999999</v>
      </c>
      <c r="BP64" s="1">
        <f t="shared" si="227"/>
        <v>111.08499999999999</v>
      </c>
      <c r="BQ64" s="1">
        <f t="shared" si="227"/>
        <v>26.157</v>
      </c>
      <c r="BR64" s="1">
        <f t="shared" si="227"/>
        <v>352.19400000000002</v>
      </c>
      <c r="BS64" s="1">
        <f t="shared" si="227"/>
        <v>280.16000000000003</v>
      </c>
      <c r="BU64" s="3" t="str">
        <f t="shared" si="225"/>
        <v>GOLDMAN SACHS GROUP, INC., THE</v>
      </c>
      <c r="BW64" s="4">
        <f t="shared" si="226"/>
        <v>7.2796038730810017E-2</v>
      </c>
      <c r="BX64" s="4">
        <f t="shared" si="226"/>
        <v>0.1475985159299269</v>
      </c>
      <c r="BY64" s="4">
        <f t="shared" si="226"/>
        <v>6.2306418015060074E-2</v>
      </c>
      <c r="BZ64" s="4">
        <f t="shared" si="226"/>
        <v>8.4482555274252219E-2</v>
      </c>
      <c r="CA64" s="4">
        <f t="shared" si="226"/>
        <v>1.0873275331646812E-2</v>
      </c>
      <c r="CB64" s="4">
        <f t="shared" si="226"/>
        <v>1.1216205828775645E-2</v>
      </c>
      <c r="CC64" s="4">
        <f t="shared" si="226"/>
        <v>0.12767514676545688</v>
      </c>
      <c r="CD64" s="4">
        <f t="shared" si="226"/>
        <v>0.19488660640627278</v>
      </c>
      <c r="CE64" s="4">
        <f t="shared" si="226"/>
        <v>8.1221703753296515E-2</v>
      </c>
      <c r="CF64" s="4">
        <f t="shared" si="226"/>
        <v>0.14158772809355641</v>
      </c>
      <c r="CG64" s="4">
        <f t="shared" si="226"/>
        <v>0.12678822525052089</v>
      </c>
      <c r="CH64" s="4">
        <f t="shared" si="226"/>
        <v>9.9974457696519095E-2</v>
      </c>
    </row>
    <row r="65" spans="5:86">
      <c r="E65" s="1"/>
      <c r="F65" s="1"/>
      <c r="G65" s="1"/>
      <c r="BG65" s="3" t="str">
        <f t="shared" si="228"/>
        <v>MORGAN STANLEY</v>
      </c>
      <c r="BH65" s="1">
        <f t="shared" si="227"/>
        <v>1107.9454949999999</v>
      </c>
      <c r="BI65" s="1">
        <f t="shared" si="227"/>
        <v>217.532938</v>
      </c>
      <c r="BJ65" s="1">
        <f t="shared" si="227"/>
        <v>60.296599999999998</v>
      </c>
      <c r="BK65" s="1">
        <f t="shared" si="227"/>
        <v>233.49879000000001</v>
      </c>
      <c r="BL65" s="1">
        <f t="shared" si="227"/>
        <v>11531.763639000001</v>
      </c>
      <c r="BM65" s="1">
        <f t="shared" si="227"/>
        <v>1480.5794519999999</v>
      </c>
      <c r="BN65" s="1">
        <f t="shared" si="227"/>
        <v>331.70499999999998</v>
      </c>
      <c r="BO65" s="1">
        <f t="shared" si="227"/>
        <v>25912.296489</v>
      </c>
      <c r="BP65" s="1">
        <f t="shared" si="227"/>
        <v>160.356087</v>
      </c>
      <c r="BQ65" s="1">
        <f t="shared" si="227"/>
        <v>16.135000000000002</v>
      </c>
      <c r="BR65" s="1">
        <f t="shared" si="227"/>
        <v>263.166</v>
      </c>
      <c r="BS65" s="1">
        <f t="shared" si="227"/>
        <v>314.24900000000002</v>
      </c>
      <c r="BU65" s="3" t="str">
        <f t="shared" si="225"/>
        <v>MORGAN STANLEY</v>
      </c>
      <c r="BW65" s="4">
        <f t="shared" si="226"/>
        <v>5.9753823008822364E-2</v>
      </c>
      <c r="BX65" s="4">
        <f t="shared" si="226"/>
        <v>0.11066794938277226</v>
      </c>
      <c r="BY65" s="4">
        <f t="shared" si="226"/>
        <v>2.9761826845124184E-2</v>
      </c>
      <c r="BZ65" s="4">
        <f t="shared" si="226"/>
        <v>5.8243058432230897E-2</v>
      </c>
      <c r="CA65" s="4">
        <f t="shared" si="226"/>
        <v>1.0090913891533769E-2</v>
      </c>
      <c r="CB65" s="4">
        <f t="shared" si="226"/>
        <v>1.6152548800546101E-2</v>
      </c>
      <c r="CC65" s="4">
        <f t="shared" si="226"/>
        <v>0.13111605126264975</v>
      </c>
      <c r="CD65" s="4">
        <f t="shared" si="226"/>
        <v>0.11866817166375421</v>
      </c>
      <c r="CE65" s="4">
        <f t="shared" si="226"/>
        <v>0.11724710440970286</v>
      </c>
      <c r="CF65" s="4">
        <f t="shared" si="226"/>
        <v>8.7338685353424816E-2</v>
      </c>
      <c r="CG65" s="4">
        <f t="shared" si="226"/>
        <v>9.4738553428731262E-2</v>
      </c>
      <c r="CH65" s="4">
        <f t="shared" si="226"/>
        <v>0.11213903967973098</v>
      </c>
    </row>
    <row r="66" spans="5:86">
      <c r="E66" s="1"/>
      <c r="F66" s="1"/>
      <c r="G66" s="1"/>
      <c r="BG66" s="3" t="str">
        <f t="shared" si="228"/>
        <v>U.S. BANCORP</v>
      </c>
      <c r="BH66" s="1">
        <f t="shared" si="227"/>
        <v>518.50009999999997</v>
      </c>
      <c r="BI66" s="1">
        <f t="shared" si="227"/>
        <v>14.984</v>
      </c>
      <c r="BJ66" s="1">
        <f t="shared" si="227"/>
        <v>13.987</v>
      </c>
      <c r="BK66" s="1">
        <f t="shared" si="227"/>
        <v>143.262</v>
      </c>
      <c r="BL66" s="1">
        <f t="shared" si="227"/>
        <v>8235.4429999999902</v>
      </c>
      <c r="BM66" s="1">
        <f t="shared" si="227"/>
        <v>1207.999</v>
      </c>
      <c r="BN66" s="1">
        <f t="shared" si="227"/>
        <v>23.614999999999998</v>
      </c>
      <c r="BO66" s="1">
        <f t="shared" si="227"/>
        <v>194.15</v>
      </c>
      <c r="BP66" s="1">
        <f t="shared" si="227"/>
        <v>12.781000000000001</v>
      </c>
      <c r="BQ66" s="1">
        <f t="shared" si="227"/>
        <v>3.6960000000000002</v>
      </c>
      <c r="BR66" s="1">
        <f t="shared" si="227"/>
        <v>4.7750000000000004</v>
      </c>
      <c r="BS66" s="1">
        <f t="shared" si="227"/>
        <v>33.344999999999999</v>
      </c>
      <c r="BU66" s="3" t="str">
        <f t="shared" si="225"/>
        <v>U.S. BANCORP</v>
      </c>
      <c r="BW66" s="4">
        <f t="shared" si="226"/>
        <v>2.7963797267352666E-2</v>
      </c>
      <c r="BX66" s="4">
        <f t="shared" si="226"/>
        <v>7.6229768640897018E-3</v>
      </c>
      <c r="BY66" s="4">
        <f t="shared" si="226"/>
        <v>6.9038498370182066E-3</v>
      </c>
      <c r="BZ66" s="4">
        <f t="shared" si="226"/>
        <v>3.5734733516684443E-2</v>
      </c>
      <c r="CA66" s="4">
        <f t="shared" si="226"/>
        <v>7.2064559050258924E-3</v>
      </c>
      <c r="CB66" s="4">
        <f t="shared" si="226"/>
        <v>1.3178801564585601E-2</v>
      </c>
      <c r="CC66" s="4">
        <f t="shared" si="226"/>
        <v>9.3345157611958631E-3</v>
      </c>
      <c r="CD66" s="4">
        <f t="shared" si="226"/>
        <v>8.8913097834838063E-4</v>
      </c>
      <c r="CE66" s="4">
        <f t="shared" si="226"/>
        <v>9.3450474471880336E-3</v>
      </c>
      <c r="CF66" s="4">
        <f t="shared" si="226"/>
        <v>2.000643204625089E-2</v>
      </c>
      <c r="CG66" s="4">
        <f t="shared" si="226"/>
        <v>1.7189781074386198E-3</v>
      </c>
      <c r="CH66" s="4">
        <f t="shared" si="226"/>
        <v>1.1899087278306785E-2</v>
      </c>
    </row>
    <row r="67" spans="5:86">
      <c r="BG67" s="3" t="str">
        <f t="shared" si="228"/>
        <v>HSBC NORTH AMERICA HOLDINGS INC.</v>
      </c>
      <c r="BH67" s="1">
        <f t="shared" si="227"/>
        <v>449.65029900000002</v>
      </c>
      <c r="BI67" s="1">
        <f t="shared" si="227"/>
        <v>44.348075000000001</v>
      </c>
      <c r="BJ67" s="1">
        <f t="shared" si="227"/>
        <v>63.141354999999997</v>
      </c>
      <c r="BK67" s="1">
        <f t="shared" si="227"/>
        <v>62.774227000000003</v>
      </c>
      <c r="BL67" s="1">
        <f t="shared" si="227"/>
        <v>2688.0554299999999</v>
      </c>
      <c r="BM67" s="1">
        <f t="shared" si="227"/>
        <v>25.737680000000001</v>
      </c>
      <c r="BN67" s="1">
        <f t="shared" si="227"/>
        <v>54.559041999999998</v>
      </c>
      <c r="BO67" s="1">
        <f t="shared" si="227"/>
        <v>6682.0732250000001</v>
      </c>
      <c r="BP67" s="1">
        <f t="shared" si="227"/>
        <v>8.8102239999999998</v>
      </c>
      <c r="BQ67" s="1">
        <f t="shared" si="227"/>
        <v>3.9782229999999998</v>
      </c>
      <c r="BR67" s="1">
        <f t="shared" si="227"/>
        <v>38.923000000000002</v>
      </c>
      <c r="BS67" s="1">
        <f t="shared" si="227"/>
        <v>0</v>
      </c>
      <c r="BU67" s="3" t="str">
        <f t="shared" si="225"/>
        <v>HSBC NORTH AMERICA HOLDINGS INC.</v>
      </c>
      <c r="BW67" s="4">
        <f t="shared" si="226"/>
        <v>2.4250583177207699E-2</v>
      </c>
      <c r="BX67" s="4">
        <f t="shared" si="226"/>
        <v>2.2561689114516479E-2</v>
      </c>
      <c r="BY67" s="4">
        <f t="shared" si="226"/>
        <v>3.1165970789008273E-2</v>
      </c>
      <c r="BZ67" s="4">
        <f t="shared" si="226"/>
        <v>1.5658166670581574E-2</v>
      </c>
      <c r="CA67" s="4">
        <f t="shared" si="226"/>
        <v>2.3521931882183431E-3</v>
      </c>
      <c r="CB67" s="4">
        <f t="shared" si="226"/>
        <v>2.8078812768289005E-4</v>
      </c>
      <c r="CC67" s="4">
        <f t="shared" si="226"/>
        <v>2.1566048590503796E-2</v>
      </c>
      <c r="CD67" s="4">
        <f t="shared" si="226"/>
        <v>3.0601278928353175E-2</v>
      </c>
      <c r="CE67" s="4">
        <f t="shared" si="226"/>
        <v>6.4417464439679795E-3</v>
      </c>
      <c r="CF67" s="4">
        <f t="shared" si="226"/>
        <v>2.1534103927037973E-2</v>
      </c>
      <c r="CG67" s="4">
        <f t="shared" si="226"/>
        <v>1.4012101544677151E-2</v>
      </c>
      <c r="CH67" s="4">
        <f t="shared" si="226"/>
        <v>0</v>
      </c>
    </row>
    <row r="68" spans="5:86">
      <c r="BG68" s="3" t="str">
        <f t="shared" si="228"/>
        <v>PNC FINANCIAL SERVICES GROUP, INC., THE</v>
      </c>
      <c r="BH68" s="1">
        <f t="shared" si="227"/>
        <v>422.642</v>
      </c>
      <c r="BI68" s="1">
        <f t="shared" si="227"/>
        <v>20.943000000000001</v>
      </c>
      <c r="BJ68" s="1">
        <f t="shared" si="227"/>
        <v>13.97</v>
      </c>
      <c r="BK68" s="1">
        <f t="shared" si="227"/>
        <v>78.396949000000006</v>
      </c>
      <c r="BL68" s="1">
        <f t="shared" si="227"/>
        <v>2633.85</v>
      </c>
      <c r="BM68" s="1">
        <f t="shared" si="227"/>
        <v>85.34</v>
      </c>
      <c r="BN68" s="1">
        <f t="shared" si="227"/>
        <v>17.37</v>
      </c>
      <c r="BO68" s="1">
        <f t="shared" si="227"/>
        <v>326.423</v>
      </c>
      <c r="BP68" s="1">
        <f t="shared" si="227"/>
        <v>21.109185</v>
      </c>
      <c r="BQ68" s="1">
        <f t="shared" si="227"/>
        <v>8.9527699999999903</v>
      </c>
      <c r="BR68" s="1">
        <f t="shared" si="227"/>
        <v>6.8630000000000004</v>
      </c>
      <c r="BS68" s="1">
        <f t="shared" si="227"/>
        <v>2.653</v>
      </c>
      <c r="BU68" s="3" t="str">
        <f t="shared" si="225"/>
        <v>PNC FINANCIAL SERVICES GROUP, INC., THE</v>
      </c>
      <c r="BW68" s="4">
        <f t="shared" si="226"/>
        <v>2.2793968997630792E-2</v>
      </c>
      <c r="BX68" s="4">
        <f t="shared" si="226"/>
        <v>1.0654565167153672E-2</v>
      </c>
      <c r="BY68" s="4">
        <f t="shared" si="226"/>
        <v>6.8954587991094836E-3</v>
      </c>
      <c r="BZ68" s="4">
        <f t="shared" si="226"/>
        <v>1.9555039585068622E-2</v>
      </c>
      <c r="CA68" s="4">
        <f t="shared" si="226"/>
        <v>2.3047605193129827E-3</v>
      </c>
      <c r="CB68" s="4">
        <f t="shared" si="226"/>
        <v>9.3102637131465768E-4</v>
      </c>
      <c r="CC68" s="4">
        <f t="shared" si="226"/>
        <v>6.8659978306996475E-3</v>
      </c>
      <c r="CD68" s="4">
        <f t="shared" si="226"/>
        <v>1.4948895253433605E-3</v>
      </c>
      <c r="CE68" s="4">
        <f t="shared" si="226"/>
        <v>1.5434342805451055E-2</v>
      </c>
      <c r="CF68" s="4">
        <f t="shared" si="226"/>
        <v>4.8461305365452755E-2</v>
      </c>
      <c r="CG68" s="4">
        <f t="shared" si="226"/>
        <v>2.4706485343143972E-3</v>
      </c>
      <c r="CH68" s="4">
        <f t="shared" si="226"/>
        <v>9.4671700552850205E-4</v>
      </c>
    </row>
    <row r="69" spans="5:86">
      <c r="BG69" s="3" t="str">
        <f t="shared" si="228"/>
        <v>BANK OF NEW YORK MELLON CORPORATION, THE</v>
      </c>
      <c r="BH69" s="1">
        <f t="shared" si="227"/>
        <v>402.21300000000002</v>
      </c>
      <c r="BI69" s="1">
        <f t="shared" si="227"/>
        <v>79.802999999999997</v>
      </c>
      <c r="BJ69" s="1">
        <f t="shared" si="227"/>
        <v>269.14600000000002</v>
      </c>
      <c r="BK69" s="1">
        <f t="shared" si="227"/>
        <v>68.474000000000004</v>
      </c>
      <c r="BL69" s="1">
        <f t="shared" si="227"/>
        <v>197357.685</v>
      </c>
      <c r="BM69" s="1">
        <f t="shared" si="227"/>
        <v>23557.690999999999</v>
      </c>
      <c r="BN69" s="1">
        <f t="shared" si="227"/>
        <v>7.0510000000000002</v>
      </c>
      <c r="BO69" s="1">
        <f t="shared" si="227"/>
        <v>1035.365</v>
      </c>
      <c r="BP69" s="1">
        <f t="shared" si="227"/>
        <v>27.388000000000002</v>
      </c>
      <c r="BQ69" s="1">
        <f t="shared" si="227"/>
        <v>0</v>
      </c>
      <c r="BR69" s="1">
        <f t="shared" si="227"/>
        <v>91.292000000000002</v>
      </c>
      <c r="BS69" s="1">
        <f t="shared" si="227"/>
        <v>193.85599999999999</v>
      </c>
      <c r="BU69" s="3" t="str">
        <f t="shared" si="225"/>
        <v>BANK OF NEW YORK MELLON CORPORATION, THE</v>
      </c>
      <c r="BW69" s="4">
        <f t="shared" si="226"/>
        <v>2.169219020457994E-2</v>
      </c>
      <c r="BX69" s="4">
        <f t="shared" si="226"/>
        <v>4.0599067183992955E-2</v>
      </c>
      <c r="BY69" s="4">
        <f t="shared" si="226"/>
        <v>0.13284789935183403</v>
      </c>
      <c r="BZ69" s="4">
        <f t="shared" si="226"/>
        <v>1.7079896572862661E-2</v>
      </c>
      <c r="CA69" s="4">
        <f t="shared" si="226"/>
        <v>0.17269859732748946</v>
      </c>
      <c r="CB69" s="4">
        <f t="shared" si="226"/>
        <v>0.25700529140241352</v>
      </c>
      <c r="CC69" s="4">
        <f t="shared" si="226"/>
        <v>2.7871128787716301E-3</v>
      </c>
      <c r="CD69" s="4">
        <f t="shared" si="226"/>
        <v>4.7415662910001086E-3</v>
      </c>
      <c r="CE69" s="4">
        <f t="shared" si="226"/>
        <v>2.002520612499694E-2</v>
      </c>
      <c r="CF69" s="4">
        <f t="shared" si="226"/>
        <v>0</v>
      </c>
      <c r="CG69" s="4">
        <f t="shared" si="226"/>
        <v>3.2864701441735387E-2</v>
      </c>
      <c r="CH69" s="4">
        <f t="shared" si="226"/>
        <v>6.9177071927528561E-2</v>
      </c>
    </row>
    <row r="70" spans="5:86">
      <c r="BG70" s="3" t="str">
        <f t="shared" si="228"/>
        <v>CAPITAL ONE FINANCIAL CORPORATION</v>
      </c>
      <c r="BH70" s="1">
        <f t="shared" si="227"/>
        <v>372.48291899999998</v>
      </c>
      <c r="BI70" s="1">
        <f t="shared" si="227"/>
        <v>21.841954999999999</v>
      </c>
      <c r="BJ70" s="1">
        <f t="shared" si="227"/>
        <v>1.8199939999999999</v>
      </c>
      <c r="BK70" s="1">
        <f t="shared" si="227"/>
        <v>112.906841</v>
      </c>
      <c r="BL70" s="1">
        <f t="shared" si="227"/>
        <v>750.03411500000004</v>
      </c>
      <c r="BM70" s="1">
        <f t="shared" si="227"/>
        <v>4.1484439999999996</v>
      </c>
      <c r="BN70" s="1">
        <f t="shared" si="227"/>
        <v>2.293914</v>
      </c>
      <c r="BO70" s="1">
        <f t="shared" si="227"/>
        <v>105.429812</v>
      </c>
      <c r="BP70" s="1">
        <f t="shared" si="227"/>
        <v>8.5967339999999997</v>
      </c>
      <c r="BQ70" s="1">
        <f t="shared" si="227"/>
        <v>0.95037400000000005</v>
      </c>
      <c r="BR70" s="1">
        <f t="shared" si="227"/>
        <v>9.0340000000000007</v>
      </c>
      <c r="BS70" s="1">
        <f t="shared" si="227"/>
        <v>1.0980000000000001</v>
      </c>
      <c r="BU70" s="3" t="str">
        <f t="shared" si="225"/>
        <v>CAPITAL ONE FINANCIAL CORPORATION</v>
      </c>
      <c r="BW70" s="4">
        <f t="shared" si="226"/>
        <v>2.0088784616372771E-2</v>
      </c>
      <c r="BX70" s="4">
        <f t="shared" si="226"/>
        <v>1.1111900536004296E-2</v>
      </c>
      <c r="BY70" s="4">
        <f t="shared" si="226"/>
        <v>8.9833168515579564E-4</v>
      </c>
      <c r="BZ70" s="4">
        <f t="shared" si="226"/>
        <v>2.816305702381414E-2</v>
      </c>
      <c r="CA70" s="4">
        <f t="shared" si="226"/>
        <v>6.5632022187666489E-4</v>
      </c>
      <c r="CB70" s="4">
        <f t="shared" si="226"/>
        <v>4.5257918489829662E-5</v>
      </c>
      <c r="CC70" s="4">
        <f t="shared" si="226"/>
        <v>9.0673624339732584E-4</v>
      </c>
      <c r="CD70" s="4">
        <f t="shared" si="226"/>
        <v>4.8282725671205685E-4</v>
      </c>
      <c r="CE70" s="4">
        <f t="shared" si="226"/>
        <v>6.2856495673933631E-3</v>
      </c>
      <c r="CF70" s="4">
        <f t="shared" si="226"/>
        <v>5.144370359719601E-3</v>
      </c>
      <c r="CG70" s="4">
        <f t="shared" si="226"/>
        <v>3.2521985806493177E-3</v>
      </c>
      <c r="CH70" s="4">
        <f t="shared" si="226"/>
        <v>3.9181879836799671E-4</v>
      </c>
    </row>
    <row r="71" spans="5:86">
      <c r="BG71" s="3" t="str">
        <f t="shared" si="228"/>
        <v>TD GROUP US HOLDINGS LLC</v>
      </c>
      <c r="BH71" s="1">
        <f t="shared" si="227"/>
        <v>296.67578600000002</v>
      </c>
      <c r="BI71" s="1">
        <f t="shared" si="227"/>
        <v>14.36167</v>
      </c>
      <c r="BJ71" s="1">
        <f t="shared" si="227"/>
        <v>4.4178269999999999</v>
      </c>
      <c r="BK71" s="1">
        <f t="shared" si="227"/>
        <v>6.9335880000000003</v>
      </c>
      <c r="BL71" s="1">
        <f t="shared" si="227"/>
        <v>540.00049999999999</v>
      </c>
      <c r="BM71" s="1">
        <f t="shared" si="227"/>
        <v>8.3519179999999995</v>
      </c>
      <c r="BN71" s="1">
        <f t="shared" si="227"/>
        <v>0</v>
      </c>
      <c r="BO71" s="1">
        <f t="shared" si="227"/>
        <v>201.58169000000001</v>
      </c>
      <c r="BP71" s="1">
        <f t="shared" si="227"/>
        <v>28.882829000000001</v>
      </c>
      <c r="BQ71" s="1">
        <f t="shared" si="227"/>
        <v>1.208774</v>
      </c>
      <c r="BR71" s="1">
        <f t="shared" si="227"/>
        <v>29.1279</v>
      </c>
      <c r="BS71" s="1">
        <f t="shared" si="227"/>
        <v>2.0009999999999999</v>
      </c>
      <c r="BU71" s="3" t="str">
        <f t="shared" si="225"/>
        <v>TD GROUP US HOLDINGS LLC</v>
      </c>
      <c r="BW71" s="4">
        <f t="shared" si="226"/>
        <v>1.6000347027583031E-2</v>
      </c>
      <c r="BX71" s="4">
        <f t="shared" si="226"/>
        <v>7.3063720061192702E-3</v>
      </c>
      <c r="BY71" s="4">
        <f t="shared" si="226"/>
        <v>2.180597284187076E-3</v>
      </c>
      <c r="BZ71" s="4">
        <f t="shared" si="226"/>
        <v>1.7294880672786997E-3</v>
      </c>
      <c r="CA71" s="4">
        <f t="shared" si="226"/>
        <v>4.7252950350599711E-4</v>
      </c>
      <c r="CB71" s="4">
        <f t="shared" si="226"/>
        <v>9.1116192981691729E-5</v>
      </c>
      <c r="CC71" s="4">
        <f t="shared" si="226"/>
        <v>0</v>
      </c>
      <c r="CD71" s="4">
        <f t="shared" si="226"/>
        <v>9.2316520858521755E-4</v>
      </c>
      <c r="CE71" s="4">
        <f t="shared" si="226"/>
        <v>2.1118175996715321E-2</v>
      </c>
      <c r="CF71" s="4">
        <f t="shared" si="226"/>
        <v>6.54308844433844E-3</v>
      </c>
      <c r="CG71" s="4">
        <f t="shared" si="226"/>
        <v>1.0485910453541648E-2</v>
      </c>
      <c r="CH71" s="4">
        <f t="shared" si="226"/>
        <v>7.1405229101490105E-4</v>
      </c>
    </row>
    <row r="72" spans="5:86">
      <c r="BG72" s="3" t="str">
        <f t="shared" si="228"/>
        <v>STATE STREET CORPORATION</v>
      </c>
      <c r="BH72" s="1">
        <f t="shared" si="227"/>
        <v>252.73337799999999</v>
      </c>
      <c r="BI72" s="1">
        <f t="shared" si="227"/>
        <v>30.018865000000002</v>
      </c>
      <c r="BJ72" s="1">
        <f t="shared" si="227"/>
        <v>169.007937</v>
      </c>
      <c r="BK72" s="1">
        <f t="shared" si="227"/>
        <v>86.367447999999996</v>
      </c>
      <c r="BL72" s="1">
        <f t="shared" si="227"/>
        <v>78735.680127</v>
      </c>
      <c r="BM72" s="1">
        <f t="shared" si="227"/>
        <v>21257.877106</v>
      </c>
      <c r="BN72" s="1">
        <f t="shared" si="227"/>
        <v>0</v>
      </c>
      <c r="BO72" s="1">
        <f t="shared" si="227"/>
        <v>1279.6714449999999</v>
      </c>
      <c r="BP72" s="1">
        <f t="shared" si="227"/>
        <v>43.596915000000003</v>
      </c>
      <c r="BQ72" s="1">
        <f t="shared" si="227"/>
        <v>2.4693860000000001</v>
      </c>
      <c r="BR72" s="1">
        <f t="shared" si="227"/>
        <v>82.153999999999996</v>
      </c>
      <c r="BS72" s="1">
        <f t="shared" si="227"/>
        <v>130.392</v>
      </c>
      <c r="BU72" s="3" t="str">
        <f t="shared" si="225"/>
        <v>STATE STREET CORPORATION</v>
      </c>
      <c r="BW72" s="4">
        <f t="shared" si="226"/>
        <v>1.3630440852538327E-2</v>
      </c>
      <c r="BX72" s="4">
        <f t="shared" si="226"/>
        <v>1.5271830844983457E-2</v>
      </c>
      <c r="BY72" s="4">
        <f t="shared" si="226"/>
        <v>8.3420706249534085E-2</v>
      </c>
      <c r="BZ72" s="4">
        <f t="shared" si="226"/>
        <v>2.1543170825453369E-2</v>
      </c>
      <c r="CA72" s="4">
        <f t="shared" si="226"/>
        <v>6.8897958128961573E-2</v>
      </c>
      <c r="CB72" s="4">
        <f t="shared" si="226"/>
        <v>0.23191521190358702</v>
      </c>
      <c r="CC72" s="4">
        <f t="shared" si="226"/>
        <v>0</v>
      </c>
      <c r="CD72" s="4">
        <f t="shared" si="226"/>
        <v>5.860394148119165E-3</v>
      </c>
      <c r="CE72" s="4">
        <f t="shared" si="226"/>
        <v>3.1876632440812437E-2</v>
      </c>
      <c r="CF72" s="4">
        <f t="shared" si="226"/>
        <v>1.3366775758918642E-2</v>
      </c>
      <c r="CG72" s="4">
        <f t="shared" si="226"/>
        <v>2.9575063337908346E-2</v>
      </c>
      <c r="CH72" s="4">
        <f t="shared" si="226"/>
        <v>4.6530088120947014E-2</v>
      </c>
    </row>
    <row r="73" spans="5:86">
      <c r="BG73" s="3" t="str">
        <f t="shared" si="228"/>
        <v>BB&amp;T CORPORATION</v>
      </c>
      <c r="BH73" s="1">
        <f t="shared" si="227"/>
        <v>234.32127199999999</v>
      </c>
      <c r="BI73" s="1">
        <f t="shared" si="227"/>
        <v>1.4579089999999999</v>
      </c>
      <c r="BJ73" s="1">
        <f t="shared" si="227"/>
        <v>5.1432219999999997</v>
      </c>
      <c r="BK73" s="1">
        <f t="shared" si="227"/>
        <v>67.865234000000001</v>
      </c>
      <c r="BL73" s="1">
        <f t="shared" si="227"/>
        <v>723.60493599999995</v>
      </c>
      <c r="BM73" s="1">
        <f t="shared" si="227"/>
        <v>40.055055000000003</v>
      </c>
      <c r="BN73" s="1">
        <f t="shared" si="227"/>
        <v>10.802894999999999</v>
      </c>
      <c r="BO73" s="1">
        <f t="shared" si="227"/>
        <v>67.126941000000002</v>
      </c>
      <c r="BP73" s="1">
        <f t="shared" si="227"/>
        <v>5.2097059999999997</v>
      </c>
      <c r="BQ73" s="1">
        <f t="shared" si="227"/>
        <v>1.8035410000000001</v>
      </c>
      <c r="BR73" s="1">
        <f t="shared" si="227"/>
        <v>1.0609999999999999</v>
      </c>
      <c r="BS73" s="1">
        <f t="shared" si="227"/>
        <v>0.77700000000000002</v>
      </c>
      <c r="BU73" s="3" t="str">
        <f t="shared" si="225"/>
        <v>BB&amp;T CORPORATION</v>
      </c>
      <c r="BW73" s="4">
        <f t="shared" si="226"/>
        <v>1.263743738069906E-2</v>
      </c>
      <c r="BX73" s="4">
        <f t="shared" si="226"/>
        <v>7.4169824992980195E-4</v>
      </c>
      <c r="BY73" s="4">
        <f t="shared" si="226"/>
        <v>2.5386453397046151E-3</v>
      </c>
      <c r="BZ73" s="4">
        <f t="shared" si="226"/>
        <v>1.6928048275449404E-2</v>
      </c>
      <c r="CA73" s="4">
        <f t="shared" si="226"/>
        <v>6.3319326767765727E-4</v>
      </c>
      <c r="CB73" s="4">
        <f t="shared" si="226"/>
        <v>4.3698514775555468E-4</v>
      </c>
      <c r="CC73" s="4">
        <f t="shared" si="226"/>
        <v>4.27015852822545E-3</v>
      </c>
      <c r="CD73" s="4">
        <f t="shared" si="226"/>
        <v>3.0741510545899577E-4</v>
      </c>
      <c r="CE73" s="4">
        <f t="shared" si="226"/>
        <v>3.8091659303575763E-3</v>
      </c>
      <c r="CF73" s="4">
        <f t="shared" si="226"/>
        <v>9.7625596480322985E-3</v>
      </c>
      <c r="CG73" s="4">
        <f t="shared" si="226"/>
        <v>3.8195513549578539E-4</v>
      </c>
      <c r="CH73" s="4">
        <f t="shared" si="226"/>
        <v>2.7727067971942938E-4</v>
      </c>
    </row>
    <row r="74" spans="5:86">
      <c r="BG74" s="3" t="str">
        <f t="shared" si="228"/>
        <v>SUNTRUST BANKS, INC.</v>
      </c>
      <c r="BH74" s="1">
        <f t="shared" si="227"/>
        <v>232.860917</v>
      </c>
      <c r="BI74" s="1">
        <f t="shared" si="227"/>
        <v>3.0526040000000001</v>
      </c>
      <c r="BJ74" s="1">
        <f t="shared" si="227"/>
        <v>3.0792839999999999</v>
      </c>
      <c r="BK74" s="1">
        <f t="shared" si="227"/>
        <v>41.910170999999998</v>
      </c>
      <c r="BL74" s="1">
        <f t="shared" si="227"/>
        <v>705.60917700000005</v>
      </c>
      <c r="BM74" s="1">
        <f t="shared" si="227"/>
        <v>54.416404</v>
      </c>
      <c r="BN74" s="1">
        <f t="shared" si="227"/>
        <v>16.186160999999998</v>
      </c>
      <c r="BO74" s="1">
        <f t="shared" si="227"/>
        <v>209.508691</v>
      </c>
      <c r="BP74" s="1">
        <f t="shared" si="227"/>
        <v>2.9887489999999999</v>
      </c>
      <c r="BQ74" s="1">
        <f t="shared" si="227"/>
        <v>2.2357070000000001</v>
      </c>
      <c r="BR74" s="1">
        <f t="shared" si="227"/>
        <v>2.0960000000000001</v>
      </c>
      <c r="BS74" s="1">
        <f t="shared" si="227"/>
        <v>1.7849360000000001</v>
      </c>
      <c r="BU74" s="3" t="str">
        <f t="shared" si="225"/>
        <v>SUNTRUST BANKS, INC.</v>
      </c>
      <c r="BW74" s="4">
        <f t="shared" si="226"/>
        <v>1.2558677374368561E-2</v>
      </c>
      <c r="BX74" s="4">
        <f t="shared" si="226"/>
        <v>1.5529851619879658E-3</v>
      </c>
      <c r="BY74" s="4">
        <f t="shared" si="226"/>
        <v>1.5199052221014349E-3</v>
      </c>
      <c r="BZ74" s="4">
        <f t="shared" si="226"/>
        <v>1.045391515072857E-2</v>
      </c>
      <c r="CA74" s="4">
        <f t="shared" si="226"/>
        <v>6.174460099149635E-4</v>
      </c>
      <c r="CB74" s="4">
        <f t="shared" si="226"/>
        <v>5.9366190714919647E-4</v>
      </c>
      <c r="CC74" s="4">
        <f t="shared" si="226"/>
        <v>6.3980510255241922E-3</v>
      </c>
      <c r="CD74" s="4">
        <f t="shared" si="226"/>
        <v>9.5946776925737089E-4</v>
      </c>
      <c r="CE74" s="4">
        <f t="shared" si="226"/>
        <v>2.1852751124900858E-3</v>
      </c>
      <c r="CF74" s="4">
        <f t="shared" si="226"/>
        <v>1.2101872340591839E-2</v>
      </c>
      <c r="CG74" s="4">
        <f t="shared" si="226"/>
        <v>7.5455039019714076E-4</v>
      </c>
      <c r="CH74" s="4">
        <f t="shared" si="226"/>
        <v>6.369503448850443E-4</v>
      </c>
    </row>
    <row r="75" spans="5:86">
      <c r="BG75" s="3" t="str">
        <f t="shared" si="228"/>
        <v>AMERICAN EXPRESS COMPANY</v>
      </c>
      <c r="BH75" s="1">
        <f t="shared" si="227"/>
        <v>189.41470000000001</v>
      </c>
      <c r="BI75" s="1">
        <f t="shared" si="227"/>
        <v>7.7190000000000003</v>
      </c>
      <c r="BJ75" s="1">
        <f t="shared" si="227"/>
        <v>7.2679999999999998</v>
      </c>
      <c r="BK75" s="1">
        <f t="shared" si="227"/>
        <v>131.797</v>
      </c>
      <c r="BL75" s="1">
        <f t="shared" si="227"/>
        <v>151.143</v>
      </c>
      <c r="BM75" s="1">
        <f t="shared" si="227"/>
        <v>0</v>
      </c>
      <c r="BN75" s="1">
        <f t="shared" si="227"/>
        <v>0</v>
      </c>
      <c r="BO75" s="1">
        <f t="shared" si="227"/>
        <v>44.692</v>
      </c>
      <c r="BP75" s="1">
        <f t="shared" si="227"/>
        <v>3.1509999999999998</v>
      </c>
      <c r="BQ75" s="1">
        <f t="shared" si="227"/>
        <v>0</v>
      </c>
      <c r="BR75" s="1">
        <f t="shared" si="227"/>
        <v>25.323</v>
      </c>
      <c r="BS75" s="1">
        <f t="shared" si="227"/>
        <v>12.742000000000001</v>
      </c>
      <c r="BU75" s="3" t="str">
        <f t="shared" si="225"/>
        <v>AMERICAN EXPRESS COMPANY</v>
      </c>
      <c r="BW75" s="4">
        <f t="shared" si="226"/>
        <v>1.0215531820064114E-2</v>
      </c>
      <c r="BX75" s="4">
        <f t="shared" si="226"/>
        <v>3.9269726651033378E-3</v>
      </c>
      <c r="BY75" s="4">
        <f t="shared" si="226"/>
        <v>3.5874155012117197E-3</v>
      </c>
      <c r="BZ75" s="4">
        <f t="shared" si="226"/>
        <v>3.2874947112971058E-2</v>
      </c>
      <c r="CA75" s="4">
        <f t="shared" si="226"/>
        <v>1.32258260406068E-4</v>
      </c>
      <c r="CB75" s="4">
        <f t="shared" si="226"/>
        <v>0</v>
      </c>
      <c r="CC75" s="4">
        <f t="shared" si="226"/>
        <v>0</v>
      </c>
      <c r="CD75" s="4">
        <f t="shared" si="226"/>
        <v>2.0467186033657392E-4</v>
      </c>
      <c r="CE75" s="4">
        <f t="shared" si="226"/>
        <v>2.3039077150527731E-3</v>
      </c>
      <c r="CF75" s="4">
        <f t="shared" si="226"/>
        <v>0</v>
      </c>
      <c r="CG75" s="4">
        <f t="shared" si="226"/>
        <v>9.1161638983598258E-3</v>
      </c>
      <c r="CH75" s="4">
        <f t="shared" si="226"/>
        <v>4.5469536692213245E-3</v>
      </c>
    </row>
    <row r="76" spans="5:86">
      <c r="BG76" s="3" t="str">
        <f t="shared" si="228"/>
        <v>CHARLES SCHWAB CORPORATION, THE</v>
      </c>
      <c r="BH76" s="1">
        <f t="shared" si="227"/>
        <v>187.58750000000001</v>
      </c>
      <c r="BI76" s="1">
        <f t="shared" si="227"/>
        <v>15.875999999999999</v>
      </c>
      <c r="BJ76" s="1">
        <f t="shared" si="227"/>
        <v>0</v>
      </c>
      <c r="BK76" s="1">
        <f t="shared" si="227"/>
        <v>47.914000000000001</v>
      </c>
      <c r="BL76" s="1">
        <f t="shared" si="227"/>
        <v>129.583</v>
      </c>
      <c r="BM76" s="1">
        <f t="shared" si="227"/>
        <v>2492.3820000000001</v>
      </c>
      <c r="BN76" s="1">
        <f t="shared" si="227"/>
        <v>0</v>
      </c>
      <c r="BO76" s="1">
        <f t="shared" si="227"/>
        <v>0</v>
      </c>
      <c r="BP76" s="1">
        <f t="shared" si="227"/>
        <v>24.087</v>
      </c>
      <c r="BQ76" s="1">
        <f t="shared" si="227"/>
        <v>0</v>
      </c>
      <c r="BR76" s="1">
        <f t="shared" si="227"/>
        <v>7.0650000000000004</v>
      </c>
      <c r="BS76" s="1">
        <f t="shared" si="227"/>
        <v>2.7069999999999999</v>
      </c>
      <c r="BU76" s="3" t="str">
        <f t="shared" si="225"/>
        <v>CHARLES SCHWAB CORPORATION, THE</v>
      </c>
      <c r="BW76" s="4">
        <f t="shared" si="226"/>
        <v>1.0116987093907057E-2</v>
      </c>
      <c r="BX76" s="4">
        <f t="shared" si="226"/>
        <v>8.076773938486926E-3</v>
      </c>
      <c r="BY76" s="4">
        <f t="shared" si="226"/>
        <v>0</v>
      </c>
      <c r="BZ76" s="4">
        <f t="shared" si="226"/>
        <v>1.1951487636068311E-2</v>
      </c>
      <c r="CA76" s="4">
        <f t="shared" si="226"/>
        <v>1.1339209991994011E-4</v>
      </c>
      <c r="CB76" s="4">
        <f t="shared" si="226"/>
        <v>2.7190923006678806E-2</v>
      </c>
      <c r="CC76" s="4">
        <f t="shared" si="226"/>
        <v>0</v>
      </c>
      <c r="CD76" s="4">
        <f t="shared" si="226"/>
        <v>0</v>
      </c>
      <c r="CE76" s="4">
        <f t="shared" si="226"/>
        <v>1.7611623336234894E-2</v>
      </c>
      <c r="CF76" s="4">
        <f t="shared" si="226"/>
        <v>0</v>
      </c>
      <c r="CG76" s="4">
        <f t="shared" si="226"/>
        <v>2.5433676081788163E-3</v>
      </c>
      <c r="CH76" s="4">
        <f t="shared" si="226"/>
        <v>9.6598678249741989E-4</v>
      </c>
    </row>
    <row r="77" spans="5:86">
      <c r="BG77" s="3" t="str">
        <f t="shared" si="228"/>
        <v>FIFTH THIRD BANCORP</v>
      </c>
      <c r="BH77" s="1">
        <f t="shared" ref="BH77:BS93" si="229">BH130</f>
        <v>170.34536</v>
      </c>
      <c r="BI77" s="1">
        <f t="shared" si="229"/>
        <v>2.9392480000000001</v>
      </c>
      <c r="BJ77" s="1">
        <f t="shared" si="229"/>
        <v>3.751198</v>
      </c>
      <c r="BK77" s="1">
        <f t="shared" si="229"/>
        <v>38.114975999999999</v>
      </c>
      <c r="BL77" s="1">
        <f t="shared" si="229"/>
        <v>1156.5256509999999</v>
      </c>
      <c r="BM77" s="1">
        <f t="shared" si="229"/>
        <v>235.61177000000001</v>
      </c>
      <c r="BN77" s="1">
        <f t="shared" si="229"/>
        <v>7.4382630000000001</v>
      </c>
      <c r="BO77" s="1">
        <f t="shared" si="229"/>
        <v>71.906397999999996</v>
      </c>
      <c r="BP77" s="1">
        <f t="shared" si="229"/>
        <v>6.810403</v>
      </c>
      <c r="BQ77" s="1">
        <f t="shared" si="229"/>
        <v>0.44379999999999997</v>
      </c>
      <c r="BR77" s="1">
        <f t="shared" si="229"/>
        <v>3.1720000000000002</v>
      </c>
      <c r="BS77" s="1">
        <f t="shared" si="229"/>
        <v>0.67300000000000004</v>
      </c>
      <c r="BU77" s="3" t="str">
        <f t="shared" si="225"/>
        <v>FIFTH THIRD BANCORP</v>
      </c>
      <c r="BW77" s="4">
        <f t="shared" si="226"/>
        <v>9.1870823409179788E-3</v>
      </c>
      <c r="BX77" s="4">
        <f t="shared" si="226"/>
        <v>1.4953163041792532E-3</v>
      </c>
      <c r="BY77" s="4">
        <f t="shared" si="226"/>
        <v>1.8515555659485968E-3</v>
      </c>
      <c r="BZ77" s="4">
        <f t="shared" si="226"/>
        <v>9.5072560089543845E-3</v>
      </c>
      <c r="CA77" s="4">
        <f t="shared" si="226"/>
        <v>1.0120221956442263E-3</v>
      </c>
      <c r="CB77" s="4">
        <f t="shared" si="226"/>
        <v>2.5704332231324552E-3</v>
      </c>
      <c r="CC77" s="4">
        <f t="shared" si="226"/>
        <v>2.9401898458361227E-3</v>
      </c>
      <c r="CD77" s="4">
        <f t="shared" si="226"/>
        <v>3.2930314706797854E-4</v>
      </c>
      <c r="CE77" s="4">
        <f t="shared" si="226"/>
        <v>4.9795430067656465E-3</v>
      </c>
      <c r="CF77" s="4">
        <f t="shared" si="226"/>
        <v>2.4022874843414891E-3</v>
      </c>
      <c r="CG77" s="4">
        <f t="shared" si="226"/>
        <v>1.1419054569204821E-3</v>
      </c>
      <c r="CH77" s="4">
        <f t="shared" si="226"/>
        <v>2.4015851666818014E-4</v>
      </c>
    </row>
    <row r="78" spans="5:86">
      <c r="BG78" s="3" t="str">
        <f t="shared" si="228"/>
        <v>ALLY FINANCIAL INC.</v>
      </c>
      <c r="BH78" s="1">
        <f t="shared" si="229"/>
        <v>162.1122</v>
      </c>
      <c r="BI78" s="1">
        <f t="shared" si="229"/>
        <v>6.88</v>
      </c>
      <c r="BJ78" s="1">
        <f t="shared" si="229"/>
        <v>11.11</v>
      </c>
      <c r="BK78" s="1">
        <f t="shared" si="229"/>
        <v>113.16200000000001</v>
      </c>
      <c r="BL78" s="1">
        <f t="shared" si="229"/>
        <v>152.018</v>
      </c>
      <c r="BM78" s="1">
        <f t="shared" si="229"/>
        <v>0</v>
      </c>
      <c r="BN78" s="1">
        <f t="shared" si="229"/>
        <v>0</v>
      </c>
      <c r="BO78" s="1">
        <f t="shared" si="229"/>
        <v>57.212000000000003</v>
      </c>
      <c r="BP78" s="1">
        <f t="shared" si="229"/>
        <v>8.1180000000000003</v>
      </c>
      <c r="BQ78" s="1">
        <f t="shared" si="229"/>
        <v>4.1000000000000002E-2</v>
      </c>
      <c r="BR78" s="1">
        <f t="shared" si="229"/>
        <v>1</v>
      </c>
      <c r="BS78" s="1">
        <f t="shared" si="229"/>
        <v>0.27300000000000002</v>
      </c>
      <c r="BU78" s="3" t="str">
        <f t="shared" si="225"/>
        <v>ALLY FINANCIAL INC.</v>
      </c>
      <c r="BW78" s="4">
        <f t="shared" si="226"/>
        <v>8.7430507638562253E-3</v>
      </c>
      <c r="BX78" s="4">
        <f t="shared" si="226"/>
        <v>3.5001388697902527E-3</v>
      </c>
      <c r="BY78" s="4">
        <f t="shared" si="226"/>
        <v>5.4837900685831319E-3</v>
      </c>
      <c r="BZ78" s="4">
        <f t="shared" si="226"/>
        <v>2.8226702923420343E-2</v>
      </c>
      <c r="CA78" s="4">
        <f t="shared" si="226"/>
        <v>1.3302393250371928E-4</v>
      </c>
      <c r="CB78" s="4">
        <f t="shared" si="226"/>
        <v>0</v>
      </c>
      <c r="CC78" s="4">
        <f t="shared" si="226"/>
        <v>0</v>
      </c>
      <c r="CD78" s="4">
        <f t="shared" si="226"/>
        <v>2.6200855798747132E-4</v>
      </c>
      <c r="CE78" s="4">
        <f t="shared" si="226"/>
        <v>5.9356149891457996E-3</v>
      </c>
      <c r="CF78" s="4">
        <f t="shared" si="226"/>
        <v>2.2193282302388704E-4</v>
      </c>
      <c r="CG78" s="4">
        <f t="shared" si="226"/>
        <v>3.5999541517039155E-4</v>
      </c>
      <c r="CH78" s="4">
        <f t="shared" si="226"/>
        <v>9.7419428009529237E-5</v>
      </c>
    </row>
    <row r="79" spans="5:86">
      <c r="BG79" s="3" t="str">
        <f t="shared" si="228"/>
        <v>CITIZENS FINANCIAL GROUP, INC.</v>
      </c>
      <c r="BH79" s="1">
        <f t="shared" si="229"/>
        <v>160.11180400000001</v>
      </c>
      <c r="BI79" s="1">
        <f t="shared" si="229"/>
        <v>4.7705890000000002</v>
      </c>
      <c r="BJ79" s="1">
        <f t="shared" si="229"/>
        <v>4.9904960000000003</v>
      </c>
      <c r="BK79" s="1">
        <f t="shared" si="229"/>
        <v>19.495974</v>
      </c>
      <c r="BL79" s="1">
        <f t="shared" si="229"/>
        <v>2012.653397</v>
      </c>
      <c r="BM79" s="1">
        <f t="shared" si="229"/>
        <v>3.4383710000000001</v>
      </c>
      <c r="BN79" s="1">
        <f t="shared" si="229"/>
        <v>0</v>
      </c>
      <c r="BO79" s="1">
        <f t="shared" si="229"/>
        <v>59.772548999999998</v>
      </c>
      <c r="BP79" s="1">
        <f t="shared" si="229"/>
        <v>0.61839699999999997</v>
      </c>
      <c r="BQ79" s="1">
        <f t="shared" si="229"/>
        <v>3.6999999999999998E-5</v>
      </c>
      <c r="BR79" s="1">
        <f t="shared" si="229"/>
        <v>1.5860000000000001</v>
      </c>
      <c r="BS79" s="1">
        <f t="shared" si="229"/>
        <v>1.2889999999999999</v>
      </c>
      <c r="BU79" s="3" t="str">
        <f t="shared" si="225"/>
        <v>CITIZENS FINANCIAL GROUP, INC.</v>
      </c>
      <c r="BW79" s="4">
        <f t="shared" si="226"/>
        <v>8.635165214367569E-3</v>
      </c>
      <c r="BX79" s="4">
        <f t="shared" si="226"/>
        <v>2.4269947660892168E-3</v>
      </c>
      <c r="BY79" s="4">
        <f t="shared" si="226"/>
        <v>2.4632612423135781E-3</v>
      </c>
      <c r="BZ79" s="4">
        <f t="shared" si="226"/>
        <v>4.8630023002485551E-3</v>
      </c>
      <c r="CA79" s="4">
        <f t="shared" si="226"/>
        <v>1.7611800552297054E-3</v>
      </c>
      <c r="CB79" s="4">
        <f t="shared" si="226"/>
        <v>3.7511296875598209E-5</v>
      </c>
      <c r="CC79" s="4">
        <f t="shared" si="226"/>
        <v>0</v>
      </c>
      <c r="CD79" s="4">
        <f t="shared" si="226"/>
        <v>2.7373486979524346E-4</v>
      </c>
      <c r="CE79" s="4">
        <f t="shared" si="226"/>
        <v>4.5215157704395106E-4</v>
      </c>
      <c r="CF79" s="4">
        <f t="shared" si="226"/>
        <v>2.0028084028984927E-7</v>
      </c>
      <c r="CG79" s="4">
        <f t="shared" si="226"/>
        <v>5.7095272846024103E-4</v>
      </c>
      <c r="CH79" s="4">
        <f t="shared" si="226"/>
        <v>4.599767132025025E-4</v>
      </c>
    </row>
    <row r="80" spans="5:86">
      <c r="BG80" s="3" t="str">
        <f t="shared" si="228"/>
        <v>REGIONS FINANCIAL CORPORATION</v>
      </c>
      <c r="BH80" s="1">
        <f t="shared" si="229"/>
        <v>146.35420300000001</v>
      </c>
      <c r="BI80" s="1">
        <f t="shared" si="229"/>
        <v>0.69442899999999996</v>
      </c>
      <c r="BJ80" s="1">
        <f t="shared" si="229"/>
        <v>2.6802760000000001</v>
      </c>
      <c r="BK80" s="1">
        <f t="shared" si="229"/>
        <v>24.238461999999998</v>
      </c>
      <c r="BL80" s="1">
        <f t="shared" si="229"/>
        <v>768.51915199999996</v>
      </c>
      <c r="BM80" s="1">
        <f t="shared" si="229"/>
        <v>18.308174000000001</v>
      </c>
      <c r="BN80" s="1">
        <f t="shared" si="229"/>
        <v>2.131078</v>
      </c>
      <c r="BO80" s="1">
        <f t="shared" si="229"/>
        <v>75.584193999999997</v>
      </c>
      <c r="BP80" s="1">
        <f t="shared" si="229"/>
        <v>4.655843</v>
      </c>
      <c r="BQ80" s="1">
        <f t="shared" si="229"/>
        <v>0.30259200000000003</v>
      </c>
      <c r="BR80" s="1">
        <f t="shared" si="229"/>
        <v>0.84303499999999998</v>
      </c>
      <c r="BS80" s="1">
        <f t="shared" si="229"/>
        <v>0.455515</v>
      </c>
      <c r="BU80" s="3" t="str">
        <f t="shared" si="225"/>
        <v>REGIONS FINANCIAL CORPORATION</v>
      </c>
      <c r="BW80" s="4">
        <f t="shared" si="226"/>
        <v>7.8931889539017985E-3</v>
      </c>
      <c r="BX80" s="4">
        <f t="shared" si="226"/>
        <v>3.5328458360604293E-4</v>
      </c>
      <c r="BY80" s="4">
        <f t="shared" si="226"/>
        <v>1.3229586777553308E-3</v>
      </c>
      <c r="BZ80" s="4">
        <f t="shared" si="226"/>
        <v>6.0459506388594476E-3</v>
      </c>
      <c r="CA80" s="4">
        <f t="shared" si="226"/>
        <v>6.7249562422518104E-4</v>
      </c>
      <c r="CB80" s="4">
        <f t="shared" si="226"/>
        <v>1.9973509262499839E-4</v>
      </c>
      <c r="CC80" s="4">
        <f t="shared" si="226"/>
        <v>8.423705771474809E-4</v>
      </c>
      <c r="CD80" s="4">
        <f t="shared" si="226"/>
        <v>3.4614601266491781E-4</v>
      </c>
      <c r="CE80" s="4">
        <f t="shared" si="226"/>
        <v>3.4041994946919863E-3</v>
      </c>
      <c r="CF80" s="4">
        <f t="shared" si="226"/>
        <v>1.6379291898644885E-3</v>
      </c>
      <c r="CG80" s="4">
        <f t="shared" si="226"/>
        <v>3.0348873482817105E-4</v>
      </c>
      <c r="CH80" s="4">
        <f t="shared" si="226"/>
        <v>1.6254948992586339E-4</v>
      </c>
    </row>
    <row r="81" spans="59:86">
      <c r="BG81" s="3" t="str">
        <f t="shared" si="228"/>
        <v>BMO FINANCIAL CORP.</v>
      </c>
      <c r="BH81" s="1">
        <f t="shared" si="229"/>
        <v>144.569335</v>
      </c>
      <c r="BI81" s="1">
        <f t="shared" si="229"/>
        <v>24.339013000000001</v>
      </c>
      <c r="BJ81" s="1">
        <f t="shared" si="229"/>
        <v>15.524697</v>
      </c>
      <c r="BK81" s="1">
        <f t="shared" si="229"/>
        <v>24.833977000000001</v>
      </c>
      <c r="BL81" s="1">
        <f t="shared" si="229"/>
        <v>5340.978145</v>
      </c>
      <c r="BM81" s="1">
        <f t="shared" si="229"/>
        <v>138.46359899999999</v>
      </c>
      <c r="BN81" s="1">
        <f t="shared" si="229"/>
        <v>8.3964859999999906</v>
      </c>
      <c r="BO81" s="1">
        <f t="shared" si="229"/>
        <v>23.083615000000002</v>
      </c>
      <c r="BP81" s="1">
        <f t="shared" si="229"/>
        <v>6.4342990000000002</v>
      </c>
      <c r="BQ81" s="1">
        <f t="shared" si="229"/>
        <v>7.9482999999999998E-2</v>
      </c>
      <c r="BR81" s="1">
        <f t="shared" si="229"/>
        <v>5.9340000000000002</v>
      </c>
      <c r="BS81" s="1">
        <f t="shared" si="229"/>
        <v>6.0860000000000003</v>
      </c>
      <c r="BU81" s="3" t="str">
        <f t="shared" si="225"/>
        <v>BMO FINANCIAL CORP.</v>
      </c>
      <c r="BW81" s="4">
        <f t="shared" si="226"/>
        <v>7.7969272812406249E-3</v>
      </c>
      <c r="BX81" s="4">
        <f t="shared" si="226"/>
        <v>1.2382256606632308E-2</v>
      </c>
      <c r="BY81" s="4">
        <f t="shared" si="226"/>
        <v>7.6628424146140727E-3</v>
      </c>
      <c r="BZ81" s="4">
        <f t="shared" ref="BZ81:CH92" si="230">BK81/BK$102</f>
        <v>6.1944936567580417E-3</v>
      </c>
      <c r="CA81" s="4">
        <f t="shared" si="230"/>
        <v>4.6736433597621323E-3</v>
      </c>
      <c r="CB81" s="4">
        <f t="shared" si="230"/>
        <v>1.5105842762612824E-3</v>
      </c>
      <c r="CC81" s="4">
        <f t="shared" si="230"/>
        <v>3.3189553633563552E-3</v>
      </c>
      <c r="CD81" s="4">
        <f t="shared" si="230"/>
        <v>1.0571391804670284E-4</v>
      </c>
      <c r="CE81" s="4">
        <f t="shared" si="230"/>
        <v>4.7045481139499669E-3</v>
      </c>
      <c r="CF81" s="4">
        <f t="shared" si="230"/>
        <v>4.3024113591238079E-4</v>
      </c>
      <c r="CG81" s="4">
        <f t="shared" si="230"/>
        <v>2.1362127936211035E-3</v>
      </c>
      <c r="CH81" s="4">
        <f t="shared" si="230"/>
        <v>2.1717752339413736E-3</v>
      </c>
    </row>
    <row r="82" spans="59:86">
      <c r="BG82" s="3" t="str">
        <f t="shared" si="228"/>
        <v>SANTANDER HOLDINGS USA, INC.</v>
      </c>
      <c r="BH82" s="1">
        <f t="shared" si="229"/>
        <v>142.109803</v>
      </c>
      <c r="BI82" s="1">
        <f t="shared" si="229"/>
        <v>2.5033919999999998</v>
      </c>
      <c r="BJ82" s="1">
        <f t="shared" si="229"/>
        <v>24.262554999999999</v>
      </c>
      <c r="BK82" s="1">
        <f t="shared" si="229"/>
        <v>26.493869</v>
      </c>
      <c r="BL82" s="1">
        <f t="shared" si="229"/>
        <v>49.852837999999998</v>
      </c>
      <c r="BM82" s="1">
        <f t="shared" si="229"/>
        <v>0</v>
      </c>
      <c r="BN82" s="1">
        <f t="shared" si="229"/>
        <v>0</v>
      </c>
      <c r="BO82" s="1">
        <f t="shared" si="229"/>
        <v>57.471761999999998</v>
      </c>
      <c r="BP82" s="1">
        <f t="shared" si="229"/>
        <v>6.7414019999999999</v>
      </c>
      <c r="BQ82" s="1">
        <f t="shared" si="229"/>
        <v>1.838678</v>
      </c>
      <c r="BR82" s="1">
        <f t="shared" si="229"/>
        <v>2.7062659999999998</v>
      </c>
      <c r="BS82" s="1">
        <f t="shared" si="229"/>
        <v>0.75199899999999997</v>
      </c>
      <c r="BU82" s="3" t="str">
        <f t="shared" si="225"/>
        <v>SANTANDER HOLDINGS USA, INC.</v>
      </c>
      <c r="BW82" s="4">
        <f t="shared" ref="BW82:BY92" si="231">BH82/BH$102</f>
        <v>7.6642795648360065E-3</v>
      </c>
      <c r="BX82" s="4">
        <f t="shared" si="231"/>
        <v>1.273578436849122E-3</v>
      </c>
      <c r="BY82" s="4">
        <f t="shared" si="231"/>
        <v>1.1975765809851668E-2</v>
      </c>
      <c r="BZ82" s="4">
        <f t="shared" si="230"/>
        <v>6.6085308633199794E-3</v>
      </c>
      <c r="CA82" s="4">
        <f t="shared" si="230"/>
        <v>4.3623916623234433E-5</v>
      </c>
      <c r="CB82" s="4">
        <f t="shared" si="230"/>
        <v>0</v>
      </c>
      <c r="CC82" s="4">
        <f t="shared" si="230"/>
        <v>0</v>
      </c>
      <c r="CD82" s="4">
        <f t="shared" si="230"/>
        <v>2.6319816623469113E-4</v>
      </c>
      <c r="CE82" s="4">
        <f t="shared" si="230"/>
        <v>4.9290917416922233E-3</v>
      </c>
      <c r="CF82" s="4">
        <f t="shared" si="230"/>
        <v>9.95275607736377E-3</v>
      </c>
      <c r="CG82" s="4">
        <f t="shared" si="230"/>
        <v>9.7424335223151486E-4</v>
      </c>
      <c r="CH82" s="4">
        <f t="shared" si="230"/>
        <v>2.6834912983054202E-4</v>
      </c>
    </row>
    <row r="83" spans="59:86">
      <c r="BG83" s="3" t="str">
        <f t="shared" si="228"/>
        <v>MUFG AMERICAS HOLDINGS CORPORATION</v>
      </c>
      <c r="BH83" s="1">
        <f t="shared" si="229"/>
        <v>138.632822</v>
      </c>
      <c r="BI83" s="1">
        <f t="shared" si="229"/>
        <v>13.061132000000001</v>
      </c>
      <c r="BJ83" s="1">
        <f t="shared" si="229"/>
        <v>10.095511</v>
      </c>
      <c r="BK83" s="1">
        <f t="shared" si="229"/>
        <v>20.596187</v>
      </c>
      <c r="BL83" s="1">
        <f t="shared" si="229"/>
        <v>989.04199400000005</v>
      </c>
      <c r="BM83" s="1">
        <f t="shared" si="229"/>
        <v>129.17273</v>
      </c>
      <c r="BN83" s="1">
        <f t="shared" si="229"/>
        <v>0</v>
      </c>
      <c r="BO83" s="1">
        <f t="shared" si="229"/>
        <v>123.74842700000001</v>
      </c>
      <c r="BP83" s="1">
        <f t="shared" si="229"/>
        <v>7.683535</v>
      </c>
      <c r="BQ83" s="1">
        <f t="shared" si="229"/>
        <v>1.832074</v>
      </c>
      <c r="BR83" s="1">
        <f t="shared" si="229"/>
        <v>4.3250000000000002</v>
      </c>
      <c r="BS83" s="1">
        <f t="shared" si="229"/>
        <v>2.3413080000000002</v>
      </c>
      <c r="BU83" s="3" t="str">
        <f t="shared" si="225"/>
        <v>MUFG AMERICAS HOLDINGS CORPORATION</v>
      </c>
      <c r="BW83" s="4">
        <f t="shared" si="231"/>
        <v>7.476758691095698E-3</v>
      </c>
      <c r="BX83" s="4">
        <f t="shared" si="231"/>
        <v>6.6447348541658876E-3</v>
      </c>
      <c r="BY83" s="4">
        <f t="shared" si="231"/>
        <v>4.9830479711135706E-3</v>
      </c>
      <c r="BZ83" s="4">
        <f t="shared" si="230"/>
        <v>5.1374352857338334E-3</v>
      </c>
      <c r="CA83" s="4">
        <f t="shared" si="230"/>
        <v>8.6546498081279809E-4</v>
      </c>
      <c r="CB83" s="4">
        <f t="shared" si="230"/>
        <v>1.4092244912667919E-3</v>
      </c>
      <c r="CC83" s="4">
        <f t="shared" si="230"/>
        <v>0</v>
      </c>
      <c r="CD83" s="4">
        <f t="shared" si="230"/>
        <v>5.6671934054897328E-4</v>
      </c>
      <c r="CE83" s="4">
        <f t="shared" si="230"/>
        <v>5.6179484498184735E-3</v>
      </c>
      <c r="CF83" s="4">
        <f t="shared" si="230"/>
        <v>9.9170086538698729E-3</v>
      </c>
      <c r="CG83" s="4">
        <f t="shared" si="230"/>
        <v>1.5569801706119435E-3</v>
      </c>
      <c r="CH83" s="4">
        <f t="shared" si="230"/>
        <v>8.3549042547302155E-4</v>
      </c>
    </row>
    <row r="84" spans="59:86">
      <c r="BG84" s="3" t="str">
        <f t="shared" si="228"/>
        <v>M&amp;T BANK CORPORATION</v>
      </c>
      <c r="BH84" s="1">
        <f t="shared" si="229"/>
        <v>138.45885699999999</v>
      </c>
      <c r="BI84" s="1">
        <f t="shared" si="229"/>
        <v>2.3811870000000002</v>
      </c>
      <c r="BJ84" s="1">
        <f t="shared" si="229"/>
        <v>4.8253810000000001</v>
      </c>
      <c r="BK84" s="1">
        <f t="shared" si="229"/>
        <v>39.833623000000003</v>
      </c>
      <c r="BL84" s="1">
        <f t="shared" si="229"/>
        <v>1795.8738129999999</v>
      </c>
      <c r="BM84" s="1">
        <f t="shared" si="229"/>
        <v>80.298614999999998</v>
      </c>
      <c r="BN84" s="1">
        <f t="shared" si="229"/>
        <v>0.59807100000000002</v>
      </c>
      <c r="BO84" s="1">
        <f t="shared" si="229"/>
        <v>19.791833</v>
      </c>
      <c r="BP84" s="1">
        <f t="shared" si="229"/>
        <v>1.480731</v>
      </c>
      <c r="BQ84" s="1">
        <f t="shared" si="229"/>
        <v>5.8455E-2</v>
      </c>
      <c r="BR84" s="1">
        <f t="shared" si="229"/>
        <v>0.37659799999999999</v>
      </c>
      <c r="BS84" s="1">
        <f t="shared" si="229"/>
        <v>3.6809000000000001E-2</v>
      </c>
      <c r="BU84" s="3" t="str">
        <f t="shared" si="225"/>
        <v>M&amp;T BANK CORPORATION</v>
      </c>
      <c r="BW84" s="4">
        <f t="shared" si="231"/>
        <v>7.4673763939821294E-3</v>
      </c>
      <c r="BX84" s="4">
        <f t="shared" si="231"/>
        <v>1.2114077289155877E-3</v>
      </c>
      <c r="BY84" s="4">
        <f t="shared" si="231"/>
        <v>2.381762052648942E-3</v>
      </c>
      <c r="BZ84" s="4">
        <f t="shared" si="230"/>
        <v>9.9359488413471291E-3</v>
      </c>
      <c r="CA84" s="4">
        <f t="shared" si="230"/>
        <v>1.5714862508762711E-3</v>
      </c>
      <c r="CB84" s="4">
        <f t="shared" si="230"/>
        <v>8.7602681210502387E-4</v>
      </c>
      <c r="CC84" s="4">
        <f t="shared" si="230"/>
        <v>2.3640496192310701E-4</v>
      </c>
      <c r="CD84" s="4">
        <f t="shared" si="230"/>
        <v>9.0638845421569741E-5</v>
      </c>
      <c r="CE84" s="4">
        <f t="shared" si="230"/>
        <v>1.0826618771240266E-3</v>
      </c>
      <c r="CF84" s="4">
        <f t="shared" si="230"/>
        <v>3.164166626795443E-4</v>
      </c>
      <c r="CG84" s="4">
        <f t="shared" si="230"/>
        <v>1.355735533623391E-4</v>
      </c>
      <c r="CH84" s="4">
        <f t="shared" si="230"/>
        <v>1.3135207786090702E-5</v>
      </c>
    </row>
    <row r="85" spans="59:86">
      <c r="BG85" s="3" t="str">
        <f t="shared" si="228"/>
        <v>NORTHERN TRUST CORPORATION</v>
      </c>
      <c r="BH85" s="1">
        <f t="shared" si="229"/>
        <v>136.5479</v>
      </c>
      <c r="BI85" s="1">
        <f t="shared" si="229"/>
        <v>46.313979000000003</v>
      </c>
      <c r="BJ85" s="1">
        <f t="shared" si="229"/>
        <v>18.585929</v>
      </c>
      <c r="BK85" s="1">
        <f t="shared" si="229"/>
        <v>17.712720999999998</v>
      </c>
      <c r="BL85" s="1">
        <f t="shared" si="229"/>
        <v>41717.832770000001</v>
      </c>
      <c r="BM85" s="1">
        <f t="shared" si="229"/>
        <v>6072.1</v>
      </c>
      <c r="BN85" s="1">
        <f t="shared" si="229"/>
        <v>0</v>
      </c>
      <c r="BO85" s="1">
        <f t="shared" si="229"/>
        <v>388.46428100000003</v>
      </c>
      <c r="BP85" s="1">
        <f t="shared" si="229"/>
        <v>7.4262819999999996</v>
      </c>
      <c r="BQ85" s="1">
        <f t="shared" si="229"/>
        <v>1.7073999999999999E-2</v>
      </c>
      <c r="BR85" s="1">
        <f t="shared" si="229"/>
        <v>29.805</v>
      </c>
      <c r="BS85" s="1">
        <f t="shared" si="229"/>
        <v>53.296999999999997</v>
      </c>
      <c r="BU85" s="3" t="str">
        <f t="shared" si="225"/>
        <v>NORTHERN TRUST CORPORATION</v>
      </c>
      <c r="BW85" s="4">
        <f t="shared" si="231"/>
        <v>7.3643144772445462E-3</v>
      </c>
      <c r="BX85" s="4">
        <f t="shared" si="231"/>
        <v>2.3561825307056614E-2</v>
      </c>
      <c r="BY85" s="4">
        <f t="shared" si="231"/>
        <v>9.1738373416373753E-3</v>
      </c>
      <c r="BZ85" s="4">
        <f t="shared" si="230"/>
        <v>4.4181943906296175E-3</v>
      </c>
      <c r="CA85" s="4">
        <f t="shared" si="230"/>
        <v>3.6505349173110609E-2</v>
      </c>
      <c r="CB85" s="4">
        <f t="shared" si="230"/>
        <v>6.624426094750098E-2</v>
      </c>
      <c r="CC85" s="4">
        <f t="shared" si="230"/>
        <v>0</v>
      </c>
      <c r="CD85" s="4">
        <f t="shared" si="230"/>
        <v>1.7790142993506582E-3</v>
      </c>
      <c r="CE85" s="4">
        <f t="shared" si="230"/>
        <v>5.4298535049055975E-3</v>
      </c>
      <c r="CF85" s="4">
        <f t="shared" si="230"/>
        <v>9.2421488300240169E-5</v>
      </c>
      <c r="CG85" s="4">
        <f t="shared" si="230"/>
        <v>1.0729663349153521E-2</v>
      </c>
      <c r="CH85" s="4">
        <f t="shared" si="230"/>
        <v>1.9018913020600291E-2</v>
      </c>
    </row>
    <row r="86" spans="59:86">
      <c r="BG86" s="3" t="str">
        <f t="shared" si="228"/>
        <v>KEYCORP</v>
      </c>
      <c r="BH86" s="1">
        <f t="shared" si="229"/>
        <v>125.288237</v>
      </c>
      <c r="BI86" s="1">
        <f t="shared" si="229"/>
        <v>1.528106</v>
      </c>
      <c r="BJ86" s="1">
        <f t="shared" si="229"/>
        <v>2.3854540000000002</v>
      </c>
      <c r="BK86" s="1">
        <f t="shared" si="229"/>
        <v>26.827138999999999</v>
      </c>
      <c r="BL86" s="1">
        <f t="shared" si="229"/>
        <v>1075.2663359999999</v>
      </c>
      <c r="BM86" s="1">
        <f t="shared" si="229"/>
        <v>85.694691000000006</v>
      </c>
      <c r="BN86" s="1">
        <f t="shared" si="229"/>
        <v>8.3123660000000008</v>
      </c>
      <c r="BO86" s="1">
        <f t="shared" si="229"/>
        <v>63.025601999999999</v>
      </c>
      <c r="BP86" s="1">
        <f t="shared" si="229"/>
        <v>1.754256</v>
      </c>
      <c r="BQ86" s="1">
        <f t="shared" si="229"/>
        <v>0.33341900000000002</v>
      </c>
      <c r="BR86" s="1">
        <f t="shared" si="229"/>
        <v>1.9359999999999999</v>
      </c>
      <c r="BS86" s="1">
        <f t="shared" si="229"/>
        <v>1.2999999999999999E-2</v>
      </c>
      <c r="BU86" s="3" t="str">
        <f t="shared" si="225"/>
        <v>KEYCORP</v>
      </c>
      <c r="BW86" s="4">
        <f t="shared" si="231"/>
        <v>6.75705724926964E-3</v>
      </c>
      <c r="BX86" s="4">
        <f t="shared" si="231"/>
        <v>7.7741034996507328E-4</v>
      </c>
      <c r="BY86" s="4">
        <f t="shared" si="231"/>
        <v>1.1774373496185337E-3</v>
      </c>
      <c r="BZ86" s="4">
        <f t="shared" si="230"/>
        <v>6.6916604764700504E-3</v>
      </c>
      <c r="CA86" s="4">
        <f t="shared" si="230"/>
        <v>9.4091592116450379E-4</v>
      </c>
      <c r="CB86" s="4">
        <f t="shared" si="230"/>
        <v>9.3489591285049044E-4</v>
      </c>
      <c r="CC86" s="4">
        <f t="shared" si="230"/>
        <v>3.2857044861244393E-3</v>
      </c>
      <c r="CD86" s="4">
        <f t="shared" si="230"/>
        <v>2.8863257876515915E-4</v>
      </c>
      <c r="CE86" s="4">
        <f t="shared" si="230"/>
        <v>1.2826543740328841E-3</v>
      </c>
      <c r="CF86" s="4">
        <f t="shared" si="230"/>
        <v>1.8047956078000339E-3</v>
      </c>
      <c r="CG86" s="4">
        <f t="shared" si="230"/>
        <v>6.9695112376987804E-4</v>
      </c>
      <c r="CH86" s="4">
        <f t="shared" si="230"/>
        <v>4.6390203814061541E-6</v>
      </c>
    </row>
    <row r="87" spans="59:86">
      <c r="BG87" s="3" t="str">
        <f t="shared" si="228"/>
        <v>DISCOVER FINANCIAL SERVICES</v>
      </c>
      <c r="BH87" s="1">
        <f t="shared" si="229"/>
        <v>104.890631</v>
      </c>
      <c r="BI87" s="1">
        <f t="shared" si="229"/>
        <v>9.7743590000000005</v>
      </c>
      <c r="BJ87" s="1">
        <f t="shared" si="229"/>
        <v>0.11100500000000001</v>
      </c>
      <c r="BK87" s="1">
        <f t="shared" si="229"/>
        <v>73.115950999999995</v>
      </c>
      <c r="BL87" s="1">
        <f t="shared" si="229"/>
        <v>293.98229600000002</v>
      </c>
      <c r="BM87" s="1">
        <f t="shared" si="229"/>
        <v>0</v>
      </c>
      <c r="BN87" s="1">
        <f t="shared" si="229"/>
        <v>0</v>
      </c>
      <c r="BO87" s="1">
        <f t="shared" si="229"/>
        <v>8.5103910000000003</v>
      </c>
      <c r="BP87" s="1">
        <f t="shared" si="229"/>
        <v>0.31451000000000001</v>
      </c>
      <c r="BQ87" s="1">
        <f t="shared" si="229"/>
        <v>0</v>
      </c>
      <c r="BR87" s="1">
        <f t="shared" si="229"/>
        <v>0.109</v>
      </c>
      <c r="BS87" s="1">
        <f t="shared" si="229"/>
        <v>8.0000000000000002E-3</v>
      </c>
      <c r="BU87" s="3" t="str">
        <f t="shared" si="225"/>
        <v>DISCOVER FINANCIAL SERVICES</v>
      </c>
      <c r="BW87" s="4">
        <f t="shared" si="231"/>
        <v>5.6569716004465512E-3</v>
      </c>
      <c r="BX87" s="4">
        <f t="shared" si="231"/>
        <v>4.972618294067469E-3</v>
      </c>
      <c r="BY87" s="4">
        <f t="shared" si="231"/>
        <v>5.4791009591635521E-5</v>
      </c>
      <c r="BZ87" s="4">
        <f t="shared" si="230"/>
        <v>1.8237767340983355E-2</v>
      </c>
      <c r="CA87" s="4">
        <f t="shared" si="230"/>
        <v>2.5725033285790123E-4</v>
      </c>
      <c r="CB87" s="4">
        <f t="shared" si="230"/>
        <v>0</v>
      </c>
      <c r="CC87" s="4">
        <f t="shared" si="230"/>
        <v>0</v>
      </c>
      <c r="CD87" s="4">
        <f t="shared" si="230"/>
        <v>3.8974258439130844E-5</v>
      </c>
      <c r="CE87" s="4">
        <f t="shared" si="230"/>
        <v>2.2995938288202086E-4</v>
      </c>
      <c r="CF87" s="4">
        <f t="shared" si="230"/>
        <v>0</v>
      </c>
      <c r="CG87" s="4">
        <f t="shared" si="230"/>
        <v>3.9239500253572678E-5</v>
      </c>
      <c r="CH87" s="4">
        <f t="shared" si="230"/>
        <v>2.8547817731730179E-6</v>
      </c>
    </row>
    <row r="88" spans="59:86">
      <c r="BG88" s="3" t="str">
        <f t="shared" si="228"/>
        <v>BANCWEST CORPORATION</v>
      </c>
      <c r="BH88" s="1">
        <f t="shared" si="229"/>
        <v>104.46905599999999</v>
      </c>
      <c r="BI88" s="1">
        <f t="shared" si="229"/>
        <v>1.991239</v>
      </c>
      <c r="BJ88" s="1">
        <f t="shared" si="229"/>
        <v>2.4636360000000002</v>
      </c>
      <c r="BK88" s="1">
        <f t="shared" si="229"/>
        <v>12.039577</v>
      </c>
      <c r="BL88" s="1">
        <f t="shared" si="229"/>
        <v>595.03860199999997</v>
      </c>
      <c r="BM88" s="1">
        <f t="shared" si="229"/>
        <v>2.9458150000000001</v>
      </c>
      <c r="BN88" s="1">
        <f t="shared" si="229"/>
        <v>0</v>
      </c>
      <c r="BO88" s="1">
        <f t="shared" si="229"/>
        <v>19.450022000000001</v>
      </c>
      <c r="BP88" s="1">
        <f t="shared" si="229"/>
        <v>1.0831189999999999</v>
      </c>
      <c r="BQ88" s="1">
        <f t="shared" si="229"/>
        <v>8.2544000000000006E-2</v>
      </c>
      <c r="BR88" s="1">
        <f t="shared" si="229"/>
        <v>0.87</v>
      </c>
      <c r="BS88" s="1">
        <f t="shared" si="229"/>
        <v>1.545666</v>
      </c>
      <c r="BU88" s="3" t="str">
        <f t="shared" si="225"/>
        <v>BANCWEST CORPORATION</v>
      </c>
      <c r="BW88" s="4">
        <f t="shared" si="231"/>
        <v>5.6342351769955541E-3</v>
      </c>
      <c r="BX88" s="4">
        <f t="shared" si="231"/>
        <v>1.0130251486834699E-3</v>
      </c>
      <c r="BY88" s="4">
        <f t="shared" si="231"/>
        <v>1.2160272393702859E-3</v>
      </c>
      <c r="BZ88" s="4">
        <f t="shared" si="230"/>
        <v>3.003106725779363E-3</v>
      </c>
      <c r="CA88" s="4">
        <f t="shared" si="230"/>
        <v>5.2069080523066663E-4</v>
      </c>
      <c r="CB88" s="4">
        <f t="shared" si="230"/>
        <v>3.213770154692159E-5</v>
      </c>
      <c r="CC88" s="4">
        <f t="shared" si="230"/>
        <v>0</v>
      </c>
      <c r="CD88" s="4">
        <f t="shared" si="230"/>
        <v>8.907348488157366E-5</v>
      </c>
      <c r="CE88" s="4">
        <f t="shared" si="230"/>
        <v>7.9194104107275295E-4</v>
      </c>
      <c r="CF88" s="4">
        <f t="shared" si="230"/>
        <v>4.4681031569960325E-4</v>
      </c>
      <c r="CG88" s="4">
        <f t="shared" si="230"/>
        <v>3.1319601119824065E-4</v>
      </c>
      <c r="CH88" s="4">
        <f t="shared" si="230"/>
        <v>5.515673905266557E-4</v>
      </c>
    </row>
    <row r="89" spans="59:86">
      <c r="BG89" s="3" t="str">
        <f t="shared" si="228"/>
        <v>BBVA COMPASS BANCSHARES, INC.</v>
      </c>
      <c r="BH89" s="1">
        <f t="shared" si="229"/>
        <v>101.787387</v>
      </c>
      <c r="BI89" s="1">
        <f t="shared" si="229"/>
        <v>0.61296099999999998</v>
      </c>
      <c r="BJ89" s="1">
        <f t="shared" si="229"/>
        <v>3.6425269999999998</v>
      </c>
      <c r="BK89" s="1">
        <f t="shared" si="229"/>
        <v>16.495584000000001</v>
      </c>
      <c r="BL89" s="1">
        <f t="shared" si="229"/>
        <v>253.426534</v>
      </c>
      <c r="BM89" s="1">
        <f t="shared" si="229"/>
        <v>2.4871539999999999</v>
      </c>
      <c r="BN89" s="1">
        <f t="shared" si="229"/>
        <v>6.139157</v>
      </c>
      <c r="BO89" s="1">
        <f t="shared" si="229"/>
        <v>30.888373999999999</v>
      </c>
      <c r="BP89" s="1">
        <f t="shared" si="229"/>
        <v>3.0881150000000002</v>
      </c>
      <c r="BQ89" s="1">
        <f t="shared" si="229"/>
        <v>4.8791000000000001E-2</v>
      </c>
      <c r="BR89" s="1">
        <f t="shared" si="229"/>
        <v>1.776</v>
      </c>
      <c r="BS89" s="1">
        <f t="shared" si="229"/>
        <v>2.0230000000000001</v>
      </c>
      <c r="BU89" s="3" t="str">
        <f t="shared" si="225"/>
        <v>BBVA COMPASS BANCSHARES, INC.</v>
      </c>
      <c r="BW89" s="4">
        <f t="shared" si="231"/>
        <v>5.4896071465397366E-3</v>
      </c>
      <c r="BX89" s="4">
        <f t="shared" si="231"/>
        <v>3.1183846246591614E-4</v>
      </c>
      <c r="BY89" s="4">
        <f t="shared" si="231"/>
        <v>1.7979165965027824E-3</v>
      </c>
      <c r="BZ89" s="4">
        <f t="shared" si="230"/>
        <v>4.1145963231148776E-3</v>
      </c>
      <c r="CA89" s="4">
        <f t="shared" si="230"/>
        <v>2.2176185815803078E-4</v>
      </c>
      <c r="CB89" s="4">
        <f t="shared" si="230"/>
        <v>2.7133887550043778E-5</v>
      </c>
      <c r="CC89" s="4">
        <f t="shared" si="230"/>
        <v>2.4266804055454549E-3</v>
      </c>
      <c r="CD89" s="4">
        <f t="shared" si="230"/>
        <v>1.4145665822410858E-4</v>
      </c>
      <c r="CE89" s="4">
        <f t="shared" si="230"/>
        <v>2.2579282683180563E-3</v>
      </c>
      <c r="CF89" s="4">
        <f t="shared" si="230"/>
        <v>2.6410547239410907E-4</v>
      </c>
      <c r="CG89" s="4">
        <f t="shared" si="230"/>
        <v>6.3935185734261544E-4</v>
      </c>
      <c r="CH89" s="4">
        <f t="shared" si="230"/>
        <v>7.2190294089112691E-4</v>
      </c>
    </row>
    <row r="90" spans="59:86">
      <c r="BG90" s="3" t="str">
        <f t="shared" si="228"/>
        <v>COMERICA INCORPORATED</v>
      </c>
      <c r="BH90" s="1">
        <f t="shared" si="229"/>
        <v>88.169887000000003</v>
      </c>
      <c r="BI90" s="1">
        <f t="shared" si="229"/>
        <v>6.4274750000000003</v>
      </c>
      <c r="BJ90" s="1">
        <f t="shared" si="229"/>
        <v>5.6001339999999997</v>
      </c>
      <c r="BK90" s="1">
        <f t="shared" si="229"/>
        <v>13.943865000000001</v>
      </c>
      <c r="BL90" s="1">
        <f t="shared" si="229"/>
        <v>283.637449</v>
      </c>
      <c r="BM90" s="1">
        <f t="shared" si="229"/>
        <v>53.158178999999997</v>
      </c>
      <c r="BN90" s="1">
        <f t="shared" si="229"/>
        <v>1.3959999999999999</v>
      </c>
      <c r="BO90" s="1">
        <f t="shared" si="229"/>
        <v>20.764379999999999</v>
      </c>
      <c r="BP90" s="1">
        <f t="shared" si="229"/>
        <v>1.03894</v>
      </c>
      <c r="BQ90" s="1">
        <f t="shared" si="229"/>
        <v>8.8382000000000002E-2</v>
      </c>
      <c r="BR90" s="1">
        <f t="shared" si="229"/>
        <v>1.93</v>
      </c>
      <c r="BS90" s="1">
        <f t="shared" si="229"/>
        <v>1.419</v>
      </c>
      <c r="BU90" s="3" t="str">
        <f t="shared" si="225"/>
        <v>COMERICA INCORPORATED</v>
      </c>
      <c r="BW90" s="4">
        <f t="shared" si="231"/>
        <v>4.7551868266821808E-3</v>
      </c>
      <c r="BX90" s="4">
        <f t="shared" si="231"/>
        <v>3.2699207968176027E-3</v>
      </c>
      <c r="BY90" s="4">
        <f t="shared" si="231"/>
        <v>2.7641727463487606E-3</v>
      </c>
      <c r="BZ90" s="4">
        <f t="shared" si="230"/>
        <v>3.4781051497788885E-3</v>
      </c>
      <c r="CA90" s="4">
        <f t="shared" si="230"/>
        <v>2.4819803491233353E-4</v>
      </c>
      <c r="CB90" s="4">
        <f t="shared" si="230"/>
        <v>5.7993515936331189E-4</v>
      </c>
      <c r="CC90" s="4">
        <f t="shared" si="230"/>
        <v>5.5180961264575162E-4</v>
      </c>
      <c r="CD90" s="4">
        <f t="shared" si="230"/>
        <v>9.5092729869675755E-5</v>
      </c>
      <c r="CE90" s="4">
        <f t="shared" si="230"/>
        <v>7.5963880719674009E-4</v>
      </c>
      <c r="CF90" s="4">
        <f t="shared" si="230"/>
        <v>4.7841138449993134E-4</v>
      </c>
      <c r="CG90" s="4">
        <f t="shared" si="230"/>
        <v>6.947911512788557E-4</v>
      </c>
      <c r="CH90" s="4">
        <f t="shared" si="230"/>
        <v>5.0636691701656409E-4</v>
      </c>
    </row>
    <row r="91" spans="59:86">
      <c r="BG91" s="3" t="str">
        <f t="shared" si="228"/>
        <v>HUNTINGTON BANCSHARES INCORPORATED</v>
      </c>
      <c r="BH91" s="1">
        <f t="shared" si="229"/>
        <v>78.527378999999996</v>
      </c>
      <c r="BI91" s="1">
        <f t="shared" si="229"/>
        <v>2.1957770000000001</v>
      </c>
      <c r="BJ91" s="1">
        <f t="shared" si="229"/>
        <v>1.940097</v>
      </c>
      <c r="BK91" s="1">
        <f t="shared" si="229"/>
        <v>18.477615</v>
      </c>
      <c r="BL91" s="1">
        <f t="shared" si="229"/>
        <v>382.26238599999999</v>
      </c>
      <c r="BM91" s="1">
        <f t="shared" si="229"/>
        <v>81.193188000000006</v>
      </c>
      <c r="BN91" s="1">
        <f t="shared" si="229"/>
        <v>1.505363</v>
      </c>
      <c r="BO91" s="1">
        <f t="shared" si="229"/>
        <v>31.684457999999999</v>
      </c>
      <c r="BP91" s="1">
        <f t="shared" si="229"/>
        <v>3.9468999999999999</v>
      </c>
      <c r="BQ91" s="1">
        <f t="shared" si="229"/>
        <v>2.2219419999999999</v>
      </c>
      <c r="BR91" s="1">
        <f t="shared" si="229"/>
        <v>1.7150000000000001</v>
      </c>
      <c r="BS91" s="1">
        <f t="shared" si="229"/>
        <v>0</v>
      </c>
      <c r="BU91" s="3" t="str">
        <f t="shared" si="225"/>
        <v>HUNTINGTON BANCSHARES INCORPORATED</v>
      </c>
      <c r="BW91" s="4">
        <f t="shared" si="231"/>
        <v>4.2351461577202531E-3</v>
      </c>
      <c r="BX91" s="4">
        <f t="shared" si="231"/>
        <v>1.1170820388214291E-3</v>
      </c>
      <c r="BY91" s="4">
        <f t="shared" si="231"/>
        <v>9.5761338079999371E-4</v>
      </c>
      <c r="BZ91" s="4">
        <f t="shared" si="230"/>
        <v>4.6089866681247732E-3</v>
      </c>
      <c r="CA91" s="4">
        <f t="shared" si="230"/>
        <v>3.3450016336206693E-4</v>
      </c>
      <c r="CB91" s="4">
        <f t="shared" si="230"/>
        <v>8.8578625731320379E-4</v>
      </c>
      <c r="CC91" s="4">
        <f t="shared" si="230"/>
        <v>5.9503852000089303E-4</v>
      </c>
      <c r="CD91" s="4">
        <f t="shared" si="230"/>
        <v>1.451024112283192E-4</v>
      </c>
      <c r="CE91" s="4">
        <f t="shared" si="230"/>
        <v>2.8858436561541704E-3</v>
      </c>
      <c r="CF91" s="4">
        <f t="shared" si="230"/>
        <v>1.2027362455008331E-2</v>
      </c>
      <c r="CG91" s="4">
        <f t="shared" si="230"/>
        <v>6.173921370172216E-4</v>
      </c>
      <c r="CH91" s="4">
        <f t="shared" si="230"/>
        <v>0</v>
      </c>
    </row>
    <row r="92" spans="59:86">
      <c r="BG92" s="3" t="str">
        <f t="shared" si="228"/>
        <v>ZIONS BANCORPORATION</v>
      </c>
      <c r="BH92" s="1">
        <f t="shared" si="229"/>
        <v>66.868686999999895</v>
      </c>
      <c r="BI92" s="1">
        <f t="shared" si="229"/>
        <v>1.522359</v>
      </c>
      <c r="BJ92" s="1">
        <f t="shared" si="229"/>
        <v>2.6159439999999998</v>
      </c>
      <c r="BK92" s="1">
        <f t="shared" si="229"/>
        <v>9.1782240000000002</v>
      </c>
      <c r="BL92" s="1">
        <f t="shared" si="229"/>
        <v>407.611333</v>
      </c>
      <c r="BM92" s="1">
        <f t="shared" si="229"/>
        <v>4.662725</v>
      </c>
      <c r="BN92" s="1">
        <f t="shared" si="229"/>
        <v>8.7485999999999994E-2</v>
      </c>
      <c r="BO92" s="1">
        <f t="shared" si="229"/>
        <v>4.5327260000000003</v>
      </c>
      <c r="BP92" s="1">
        <f t="shared" si="229"/>
        <v>0.66663300000000003</v>
      </c>
      <c r="BQ92" s="1">
        <f t="shared" si="229"/>
        <v>0.13354099999999999</v>
      </c>
      <c r="BR92" s="1">
        <f t="shared" si="229"/>
        <v>0.16835600000000001</v>
      </c>
      <c r="BS92" s="1">
        <f t="shared" si="229"/>
        <v>0.30451499999999998</v>
      </c>
      <c r="BU92" s="3" t="str">
        <f t="shared" si="225"/>
        <v>ZIONS BANCORPORATION</v>
      </c>
      <c r="BW92" s="4">
        <f t="shared" si="231"/>
        <v>3.6063684593350279E-3</v>
      </c>
      <c r="BX92" s="4">
        <f t="shared" si="231"/>
        <v>7.7448661477834586E-4</v>
      </c>
      <c r="BY92" s="4">
        <f t="shared" si="231"/>
        <v>1.2912050159468616E-3</v>
      </c>
      <c r="BZ92" s="4">
        <f t="shared" si="230"/>
        <v>2.2893816140807581E-3</v>
      </c>
      <c r="CA92" s="4">
        <f t="shared" si="230"/>
        <v>3.5668185641662861E-4</v>
      </c>
      <c r="CB92" s="4">
        <f t="shared" si="230"/>
        <v>5.0868525160395329E-5</v>
      </c>
      <c r="CC92" s="4">
        <f t="shared" si="230"/>
        <v>3.4581386656107617E-5</v>
      </c>
      <c r="CD92" s="4">
        <f t="shared" si="230"/>
        <v>2.0758110239325996E-5</v>
      </c>
      <c r="CE92" s="4">
        <f t="shared" si="230"/>
        <v>4.8742015608022071E-4</v>
      </c>
      <c r="CF92" s="4">
        <f t="shared" si="230"/>
        <v>7.228568565715341E-4</v>
      </c>
      <c r="CG92" s="4">
        <f t="shared" si="230"/>
        <v>6.0607388116426439E-5</v>
      </c>
      <c r="CH92" s="4">
        <f t="shared" si="230"/>
        <v>1.0866548395722269E-4</v>
      </c>
    </row>
    <row r="93" spans="59:86">
      <c r="BG93" s="3" t="str">
        <f t="shared" si="228"/>
        <v>DEUTSCHE BANK TRUST CORPORATION</v>
      </c>
      <c r="BH93" s="1">
        <f>BH146</f>
        <v>56.669499999999999</v>
      </c>
      <c r="BI93" s="1">
        <f t="shared" si="229"/>
        <v>11.587</v>
      </c>
      <c r="BJ93" s="1">
        <f t="shared" si="229"/>
        <v>36.387</v>
      </c>
      <c r="BK93" s="1">
        <f t="shared" si="229"/>
        <v>0</v>
      </c>
      <c r="BL93" s="1">
        <f t="shared" si="229"/>
        <v>65975.593999999997</v>
      </c>
      <c r="BM93" s="1">
        <f t="shared" si="229"/>
        <v>0</v>
      </c>
      <c r="BN93" s="1">
        <f t="shared" si="229"/>
        <v>0</v>
      </c>
      <c r="BO93" s="1">
        <f t="shared" si="229"/>
        <v>4.3620000000000001</v>
      </c>
      <c r="BP93" s="1">
        <f t="shared" si="229"/>
        <v>3.0000000000000001E-3</v>
      </c>
      <c r="BQ93" s="1">
        <f t="shared" si="229"/>
        <v>3.0000000000000001E-3</v>
      </c>
      <c r="BR93" s="1">
        <f t="shared" si="229"/>
        <v>2.3740000000000001</v>
      </c>
      <c r="BS93" s="1">
        <f t="shared" si="229"/>
        <v>3.0000000000000001E-3</v>
      </c>
      <c r="BU93" s="3" t="str">
        <f t="shared" ref="BU93" si="232">BG93</f>
        <v>DEUTSCHE BANK TRUST CORPORATION</v>
      </c>
      <c r="BW93" s="4">
        <f t="shared" ref="BW93" si="233">BH93/BH$102</f>
        <v>3.0563049249985523E-3</v>
      </c>
      <c r="BX93" s="4">
        <f t="shared" ref="BX93" si="234">BI93/BI$102</f>
        <v>5.8947832971307642E-3</v>
      </c>
      <c r="BY93" s="4">
        <f t="shared" ref="BY93" si="235">BJ93/BJ$102</f>
        <v>1.7960276257923891E-2</v>
      </c>
      <c r="BZ93" s="4">
        <f t="shared" ref="BZ93" si="236">BK93/BK$102</f>
        <v>0</v>
      </c>
      <c r="CA93" s="4">
        <f t="shared" ref="CA93" si="237">BL93/BL$102</f>
        <v>5.7732195944880126E-2</v>
      </c>
      <c r="CB93" s="4">
        <f t="shared" ref="CB93" si="238">BM93/BM$102</f>
        <v>0</v>
      </c>
      <c r="CC93" s="4">
        <f t="shared" ref="CC93" si="239">BN93/BN$102</f>
        <v>0</v>
      </c>
      <c r="CD93" s="4">
        <f t="shared" ref="CD93" si="240">BO93/BO$102</f>
        <v>1.9976252009042679E-5</v>
      </c>
      <c r="CE93" s="4">
        <f t="shared" ref="CE93" si="241">BP93/BP$102</f>
        <v>2.1935014741854395E-6</v>
      </c>
      <c r="CF93" s="4">
        <f t="shared" ref="CF93" si="242">BQ93/BQ$102</f>
        <v>1.623898705052832E-5</v>
      </c>
      <c r="CG93" s="4">
        <f t="shared" ref="CG93" si="243">BR93/BR$102</f>
        <v>8.5462911561450959E-4</v>
      </c>
      <c r="CH93" s="4">
        <f t="shared" ref="CH93" si="244">BS93/BS$102</f>
        <v>1.0705431649398818E-6</v>
      </c>
    </row>
    <row r="94" spans="59:86"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</row>
    <row r="95" spans="59:86"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</row>
    <row r="96" spans="59:86"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</row>
    <row r="97" spans="59:86"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</row>
    <row r="98" spans="59:86"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</row>
    <row r="99" spans="59:86"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</row>
    <row r="100" spans="59:86"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</row>
    <row r="101" spans="59:86"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</row>
    <row r="102" spans="59:86" ht="28.5" customHeight="1">
      <c r="BG102" s="28" t="s">
        <v>76</v>
      </c>
      <c r="BH102" s="4">
        <f>SUM(BH60:BH101)</f>
        <v>18541.834466999997</v>
      </c>
      <c r="BI102" s="4">
        <f t="shared" ref="BI102:BS102" si="245">SUM(BI60:BI101)</f>
        <v>1965.636295</v>
      </c>
      <c r="BJ102" s="4">
        <f t="shared" si="245"/>
        <v>2025.9710639999996</v>
      </c>
      <c r="BK102" s="4">
        <f t="shared" si="245"/>
        <v>4009.0406699999985</v>
      </c>
      <c r="BL102" s="4">
        <f t="shared" si="245"/>
        <v>1142786.8439820004</v>
      </c>
      <c r="BM102" s="4">
        <f t="shared" si="245"/>
        <v>91662.280070000037</v>
      </c>
      <c r="BN102" s="4">
        <f t="shared" si="245"/>
        <v>2529.8580669999997</v>
      </c>
      <c r="BO102" s="4">
        <f t="shared" si="245"/>
        <v>218359.27971</v>
      </c>
      <c r="BP102" s="4">
        <f t="shared" si="245"/>
        <v>1367.6763089999997</v>
      </c>
      <c r="BQ102" s="4">
        <f t="shared" si="245"/>
        <v>184.74058699999998</v>
      </c>
      <c r="BR102" s="4">
        <f t="shared" si="245"/>
        <v>2777.8131549999994</v>
      </c>
      <c r="BS102" s="4">
        <f t="shared" si="245"/>
        <v>2802.3157759999995</v>
      </c>
    </row>
    <row r="103" spans="59:86">
      <c r="BI103" s="4"/>
      <c r="BJ103" s="4"/>
      <c r="BK103" s="4"/>
      <c r="BU103" s="3" t="s">
        <v>50</v>
      </c>
      <c r="BW103" s="4">
        <f>MIN(BW60:BW101)</f>
        <v>3.0563049249985523E-3</v>
      </c>
      <c r="BX103" s="4">
        <f t="shared" ref="BX103:CH103" si="246">MIN(BX60:BX101)</f>
        <v>3.1183846246591614E-4</v>
      </c>
      <c r="BY103" s="4">
        <f t="shared" si="246"/>
        <v>0</v>
      </c>
      <c r="BZ103" s="4">
        <f t="shared" si="246"/>
        <v>0</v>
      </c>
      <c r="CA103" s="4">
        <f t="shared" si="246"/>
        <v>4.3623916623234433E-5</v>
      </c>
      <c r="CB103" s="4">
        <f t="shared" si="246"/>
        <v>0</v>
      </c>
      <c r="CC103" s="4">
        <f t="shared" si="246"/>
        <v>0</v>
      </c>
      <c r="CD103" s="4">
        <f t="shared" si="246"/>
        <v>0</v>
      </c>
      <c r="CE103" s="4">
        <f t="shared" si="246"/>
        <v>2.1935014741854395E-6</v>
      </c>
      <c r="CF103" s="4">
        <f t="shared" si="246"/>
        <v>0</v>
      </c>
      <c r="CG103" s="4">
        <f t="shared" si="246"/>
        <v>3.9239500253572678E-5</v>
      </c>
      <c r="CH103" s="4">
        <f t="shared" si="246"/>
        <v>0</v>
      </c>
    </row>
    <row r="104" spans="59:86">
      <c r="BU104" s="3" t="s">
        <v>51</v>
      </c>
      <c r="BW104" s="4">
        <f>MAX(BW60:BW101)</f>
        <v>0.16863883698050924</v>
      </c>
      <c r="BX104" s="4">
        <f t="shared" ref="BX104:CH104" si="247">MAX(BX60:BX101)</f>
        <v>0.16284345217587673</v>
      </c>
      <c r="BY104" s="4">
        <f t="shared" si="247"/>
        <v>0.19860254035691405</v>
      </c>
      <c r="BZ104" s="4">
        <f t="shared" si="247"/>
        <v>0.14423949458212887</v>
      </c>
      <c r="CA104" s="4">
        <f t="shared" si="247"/>
        <v>0.25005326103010411</v>
      </c>
      <c r="CB104" s="4">
        <f t="shared" si="247"/>
        <v>0.25700529140241352</v>
      </c>
      <c r="CC104" s="4">
        <f t="shared" si="247"/>
        <v>0.18686932487110156</v>
      </c>
      <c r="CD104" s="4">
        <f t="shared" si="247"/>
        <v>0.22149078374059636</v>
      </c>
      <c r="CE104" s="4">
        <f t="shared" si="247"/>
        <v>0.21726047168080329</v>
      </c>
      <c r="CF104" s="4">
        <f t="shared" si="247"/>
        <v>0.17666394012269759</v>
      </c>
      <c r="CG104" s="4">
        <f t="shared" si="247"/>
        <v>0.28432293891991456</v>
      </c>
      <c r="CH104" s="4">
        <f t="shared" si="247"/>
        <v>0.2625992424916499</v>
      </c>
    </row>
    <row r="105" spans="59:86">
      <c r="BU105" s="3" t="s">
        <v>52</v>
      </c>
      <c r="BW105" s="4">
        <f>MEDIAN(BW60:BW101)</f>
        <v>9.6520347174125186E-3</v>
      </c>
      <c r="BX105" s="4">
        <f t="shared" ref="BX105:CH105" si="248">MEDIAN(BX60:BX101)</f>
        <v>6.2697590756483259E-3</v>
      </c>
      <c r="BY105" s="4">
        <f t="shared" si="248"/>
        <v>4.2852317361626452E-3</v>
      </c>
      <c r="BZ105" s="4">
        <f t="shared" si="248"/>
        <v>1.1202701393398441E-2</v>
      </c>
      <c r="CA105" s="4">
        <f t="shared" si="248"/>
        <v>9.764690584043651E-4</v>
      </c>
      <c r="CB105" s="4">
        <f t="shared" si="248"/>
        <v>8.8090653470911389E-4</v>
      </c>
      <c r="CC105" s="4">
        <f t="shared" si="248"/>
        <v>8.7455341027240343E-4</v>
      </c>
      <c r="CD105" s="4">
        <f t="shared" si="248"/>
        <v>3.3772457986644817E-4</v>
      </c>
      <c r="CE105" s="4">
        <f t="shared" si="248"/>
        <v>5.2046982558356224E-3</v>
      </c>
      <c r="CF105" s="4">
        <f t="shared" si="248"/>
        <v>3.7733289220305451E-3</v>
      </c>
      <c r="CG105" s="4">
        <f t="shared" si="248"/>
        <v>1.6379791390252816E-3</v>
      </c>
      <c r="CH105" s="4">
        <f t="shared" si="248"/>
        <v>6.7550131794997267E-4</v>
      </c>
    </row>
    <row r="106" spans="59:86">
      <c r="BU106" s="3" t="s">
        <v>53</v>
      </c>
      <c r="BW106" s="4">
        <f>AVERAGE(BW60:BW101)</f>
        <v>2.9411764705882349E-2</v>
      </c>
      <c r="BX106" s="4">
        <f t="shared" ref="BX106:CH106" si="249">AVERAGE(BX60:BX101)</f>
        <v>2.9411764705882353E-2</v>
      </c>
      <c r="BY106" s="4">
        <f t="shared" si="249"/>
        <v>2.9411764705882359E-2</v>
      </c>
      <c r="BZ106" s="4">
        <f t="shared" si="249"/>
        <v>2.9411764705882359E-2</v>
      </c>
      <c r="CA106" s="4">
        <f t="shared" si="249"/>
        <v>2.9411764705882342E-2</v>
      </c>
      <c r="CB106" s="4">
        <f t="shared" si="249"/>
        <v>2.9411764705882339E-2</v>
      </c>
      <c r="CC106" s="4">
        <f t="shared" si="249"/>
        <v>2.9411764705882359E-2</v>
      </c>
      <c r="CD106" s="4">
        <f t="shared" si="249"/>
        <v>2.9411764705882349E-2</v>
      </c>
      <c r="CE106" s="4">
        <f t="shared" si="249"/>
        <v>2.9411764705882353E-2</v>
      </c>
      <c r="CF106" s="4">
        <f t="shared" si="249"/>
        <v>2.9411764705882349E-2</v>
      </c>
      <c r="CG106" s="4">
        <f t="shared" si="249"/>
        <v>2.9411764705882359E-2</v>
      </c>
      <c r="CH106" s="4">
        <f t="shared" si="249"/>
        <v>2.9411764705882366E-2</v>
      </c>
    </row>
    <row r="107" spans="59:86">
      <c r="BU107" s="3" t="s">
        <v>54</v>
      </c>
      <c r="BW107" s="4">
        <f>_xlfn.STDEV.P(BW60:BW101)</f>
        <v>4.3789484106941612E-2</v>
      </c>
      <c r="BX107" s="4">
        <f t="shared" ref="BX107:CH107" si="250">_xlfn.STDEV.P(BX60:BX101)</f>
        <v>4.9739182901224623E-2</v>
      </c>
      <c r="BY107" s="4">
        <f t="shared" si="250"/>
        <v>5.2588852307952572E-2</v>
      </c>
      <c r="BZ107" s="4">
        <f t="shared" si="250"/>
        <v>4.0826588420542452E-2</v>
      </c>
      <c r="CA107" s="4">
        <f t="shared" si="250"/>
        <v>6.4103471629941053E-2</v>
      </c>
      <c r="CB107" s="4">
        <f t="shared" si="250"/>
        <v>6.8392645657076298E-2</v>
      </c>
      <c r="CC107" s="4">
        <f t="shared" si="250"/>
        <v>5.9426065653175625E-2</v>
      </c>
      <c r="CD107" s="4">
        <f t="shared" si="250"/>
        <v>6.6106089912121663E-2</v>
      </c>
      <c r="CE107" s="4">
        <f t="shared" si="250"/>
        <v>5.3318165778817261E-2</v>
      </c>
      <c r="CF107" s="4">
        <f t="shared" si="250"/>
        <v>5.2615789622794236E-2</v>
      </c>
      <c r="CG107" s="4">
        <f t="shared" si="250"/>
        <v>6.296705928604554E-2</v>
      </c>
      <c r="CH107" s="4">
        <f t="shared" si="250"/>
        <v>6.1567503508064586E-2</v>
      </c>
    </row>
    <row r="110" spans="59:86">
      <c r="BG110" s="3" t="s">
        <v>105</v>
      </c>
    </row>
    <row r="112" spans="59:86">
      <c r="BG112" s="3" t="s">
        <v>86</v>
      </c>
      <c r="BH112" s="3" t="s">
        <v>87</v>
      </c>
      <c r="BI112" s="3" t="s">
        <v>88</v>
      </c>
      <c r="BJ112" s="3" t="s">
        <v>89</v>
      </c>
      <c r="BK112" s="3" t="s">
        <v>90</v>
      </c>
      <c r="BL112" s="3" t="s">
        <v>91</v>
      </c>
      <c r="BM112" s="3" t="s">
        <v>92</v>
      </c>
      <c r="BN112" s="3" t="s">
        <v>93</v>
      </c>
      <c r="BO112" s="3" t="s">
        <v>94</v>
      </c>
      <c r="BP112" s="3" t="s">
        <v>95</v>
      </c>
      <c r="BQ112" s="3" t="s">
        <v>96</v>
      </c>
      <c r="BR112" s="3" t="s">
        <v>97</v>
      </c>
      <c r="BS112" s="3" t="s">
        <v>98</v>
      </c>
      <c r="BT112" s="3" t="s">
        <v>81</v>
      </c>
      <c r="BU112" s="3" t="s">
        <v>82</v>
      </c>
      <c r="BV112" s="3" t="s">
        <v>83</v>
      </c>
      <c r="BW112" s="3" t="s">
        <v>84</v>
      </c>
      <c r="BX112" s="3" t="s">
        <v>85</v>
      </c>
    </row>
    <row r="113" spans="59:76">
      <c r="BG113" s="3" t="s">
        <v>18</v>
      </c>
      <c r="BH113" s="3">
        <v>3126.8733999999999</v>
      </c>
      <c r="BI113" s="3">
        <v>320.09100000000001</v>
      </c>
      <c r="BJ113" s="3">
        <v>402.363</v>
      </c>
      <c r="BK113" s="3">
        <v>578.26199999999903</v>
      </c>
      <c r="BL113" s="3">
        <v>285757.57699999999</v>
      </c>
      <c r="BM113" s="3">
        <v>19738.582999999999</v>
      </c>
      <c r="BN113" s="3">
        <v>453.209</v>
      </c>
      <c r="BO113" s="3">
        <v>48364.567999999999</v>
      </c>
      <c r="BP113" s="3">
        <v>297.142</v>
      </c>
      <c r="BQ113" s="3">
        <v>31.227</v>
      </c>
      <c r="BR113" s="3">
        <v>537.38900000000001</v>
      </c>
      <c r="BS113" s="3">
        <v>609.98599999999999</v>
      </c>
      <c r="BT113" s="3">
        <v>0.47833820999999999</v>
      </c>
      <c r="BU113" s="3">
        <v>1124.9069999999999</v>
      </c>
      <c r="BV113" s="3">
        <v>0.31295993999999999</v>
      </c>
      <c r="BW113" s="3">
        <v>735.98724000000004</v>
      </c>
      <c r="BX113" s="3">
        <v>1.9095302000000001</v>
      </c>
    </row>
    <row r="114" spans="59:76">
      <c r="BG114" s="3" t="s">
        <v>4</v>
      </c>
      <c r="BH114" s="3">
        <v>2808.783058</v>
      </c>
      <c r="BI114" s="3">
        <v>256.29069600000003</v>
      </c>
      <c r="BJ114" s="3">
        <v>179.30488</v>
      </c>
      <c r="BK114" s="3">
        <v>488.06471499999998</v>
      </c>
      <c r="BL114" s="3">
        <v>109318.623208</v>
      </c>
      <c r="BM114" s="3">
        <v>113.239</v>
      </c>
      <c r="BN114" s="3">
        <v>472.75286899999998</v>
      </c>
      <c r="BO114" s="3">
        <v>39960.843629000003</v>
      </c>
      <c r="BP114" s="3">
        <v>229.23252099999999</v>
      </c>
      <c r="BQ114" s="3">
        <v>18.100999999999999</v>
      </c>
      <c r="BR114" s="3">
        <v>357.34500000000003</v>
      </c>
      <c r="BS114" s="3">
        <v>273.30700000000002</v>
      </c>
      <c r="BT114" s="3">
        <v>0.41327965</v>
      </c>
      <c r="BU114" s="3">
        <v>887.47302000000002</v>
      </c>
      <c r="BV114" s="3">
        <v>0.28126875000000001</v>
      </c>
      <c r="BW114" s="3">
        <v>603.99396000000002</v>
      </c>
      <c r="BX114" s="3">
        <v>1.6698484</v>
      </c>
    </row>
    <row r="115" spans="59:76">
      <c r="BG115" s="3" t="s">
        <v>10</v>
      </c>
      <c r="BH115" s="3">
        <v>2377.3869</v>
      </c>
      <c r="BI115" s="3">
        <v>298.15699999999998</v>
      </c>
      <c r="BJ115" s="3">
        <v>400.86399999999998</v>
      </c>
      <c r="BK115" s="3">
        <v>456.90300000000002</v>
      </c>
      <c r="BL115" s="3">
        <v>272719.25</v>
      </c>
      <c r="BM115" s="3">
        <v>11606.842000000001</v>
      </c>
      <c r="BN115" s="3">
        <v>347.50700000000001</v>
      </c>
      <c r="BO115" s="3">
        <v>44577.718000000001</v>
      </c>
      <c r="BP115" s="3">
        <v>164.71899999999999</v>
      </c>
      <c r="BQ115" s="3">
        <v>32.637</v>
      </c>
      <c r="BR115" s="3">
        <v>789.79600000000005</v>
      </c>
      <c r="BS115" s="3">
        <v>735.88599999999997</v>
      </c>
      <c r="BT115" s="3">
        <v>0.44803231999999998</v>
      </c>
      <c r="BU115" s="3">
        <v>775.63800000000003</v>
      </c>
      <c r="BV115" s="3">
        <v>0.20607236000000001</v>
      </c>
      <c r="BW115" s="3">
        <v>356.75452000000001</v>
      </c>
      <c r="BX115" s="3">
        <v>1.3666195000000001</v>
      </c>
    </row>
    <row r="116" spans="59:76">
      <c r="BG116" s="3" t="s">
        <v>29</v>
      </c>
      <c r="BH116" s="3">
        <v>2146.078595</v>
      </c>
      <c r="BI116" s="3">
        <v>189.51133799999999</v>
      </c>
      <c r="BJ116" s="3">
        <v>154.959125</v>
      </c>
      <c r="BK116" s="3">
        <v>570.45696299999997</v>
      </c>
      <c r="BL116" s="3">
        <v>35132.991154000003</v>
      </c>
      <c r="BM116" s="3">
        <v>2053.4</v>
      </c>
      <c r="BN116" s="3">
        <v>433.80191600000001</v>
      </c>
      <c r="BO116" s="3">
        <v>5782.2797760000003</v>
      </c>
      <c r="BP116" s="3">
        <v>156.675994</v>
      </c>
      <c r="BQ116" s="3">
        <v>27.664000000000001</v>
      </c>
      <c r="BR116" s="3">
        <v>119.583</v>
      </c>
      <c r="BS116" s="3">
        <v>136.85202799999999</v>
      </c>
      <c r="BT116" s="3">
        <v>9.4446734000000004E-2</v>
      </c>
      <c r="BU116" s="3">
        <v>168.83600000000001</v>
      </c>
      <c r="BV116" s="3">
        <v>0.28341851000000001</v>
      </c>
      <c r="BW116" s="3">
        <v>506.64801</v>
      </c>
      <c r="BX116" s="3">
        <v>1.3837351</v>
      </c>
    </row>
    <row r="117" spans="59:76">
      <c r="BG117" s="3" t="s">
        <v>15</v>
      </c>
      <c r="BH117" s="3">
        <v>1349.7720999999999</v>
      </c>
      <c r="BI117" s="3">
        <v>290.125</v>
      </c>
      <c r="BJ117" s="3">
        <v>126.23099999999999</v>
      </c>
      <c r="BK117" s="3">
        <v>338.69400000000002</v>
      </c>
      <c r="BL117" s="3">
        <v>12425.835999999999</v>
      </c>
      <c r="BM117" s="3">
        <v>1028.1030000000001</v>
      </c>
      <c r="BN117" s="3">
        <v>323</v>
      </c>
      <c r="BO117" s="3">
        <v>42555.298999999999</v>
      </c>
      <c r="BP117" s="3">
        <v>111.08499999999999</v>
      </c>
      <c r="BQ117" s="3">
        <v>26.157</v>
      </c>
      <c r="BR117" s="3">
        <v>352.19400000000002</v>
      </c>
      <c r="BS117" s="3">
        <v>280.16000000000003</v>
      </c>
      <c r="BT117" s="3">
        <v>0.93513489000000005</v>
      </c>
      <c r="BU117" s="3">
        <v>805.54296999999997</v>
      </c>
      <c r="BV117" s="3">
        <v>9.0110622000000001E-2</v>
      </c>
      <c r="BW117" s="3">
        <v>77.623001000000002</v>
      </c>
      <c r="BX117" s="3">
        <v>1.5748848</v>
      </c>
    </row>
    <row r="118" spans="59:76">
      <c r="BG118" s="3" t="s">
        <v>21</v>
      </c>
      <c r="BH118" s="3">
        <v>1107.9454949999999</v>
      </c>
      <c r="BI118" s="3">
        <v>217.532938</v>
      </c>
      <c r="BJ118" s="3">
        <v>60.296599999999998</v>
      </c>
      <c r="BK118" s="3">
        <v>233.49879000000001</v>
      </c>
      <c r="BL118" s="3">
        <v>11531.763639000001</v>
      </c>
      <c r="BM118" s="3">
        <v>1480.5794519999999</v>
      </c>
      <c r="BN118" s="3">
        <v>331.70499999999998</v>
      </c>
      <c r="BO118" s="3">
        <v>25912.296489</v>
      </c>
      <c r="BP118" s="3">
        <v>160.356087</v>
      </c>
      <c r="BQ118" s="3">
        <v>16.135000000000002</v>
      </c>
      <c r="BR118" s="3">
        <v>263.166</v>
      </c>
      <c r="BS118" s="3">
        <v>314.24900000000002</v>
      </c>
      <c r="BT118" s="3">
        <v>0.65990996000000002</v>
      </c>
      <c r="BU118" s="3">
        <v>519.65601000000004</v>
      </c>
      <c r="BV118" s="3">
        <v>9.0786255999999996E-2</v>
      </c>
      <c r="BW118" s="3">
        <v>71.490996999999993</v>
      </c>
      <c r="BX118" s="3">
        <v>1.2207414000000001</v>
      </c>
    </row>
    <row r="119" spans="59:76">
      <c r="BG119" s="3" t="s">
        <v>28</v>
      </c>
      <c r="BH119" s="3">
        <v>518.50009999999997</v>
      </c>
      <c r="BI119" s="3">
        <v>14.984</v>
      </c>
      <c r="BJ119" s="3">
        <v>13.987</v>
      </c>
      <c r="BK119" s="3">
        <v>143.262</v>
      </c>
      <c r="BL119" s="3">
        <v>8235.4429999999902</v>
      </c>
      <c r="BM119" s="3">
        <v>1207.999</v>
      </c>
      <c r="BN119" s="3">
        <v>23.614999999999998</v>
      </c>
      <c r="BO119" s="3">
        <v>194.15</v>
      </c>
      <c r="BP119" s="3">
        <v>12.781000000000001</v>
      </c>
      <c r="BQ119" s="3">
        <v>3.6960000000000002</v>
      </c>
      <c r="BR119" s="3">
        <v>4.7750000000000004</v>
      </c>
      <c r="BS119" s="3">
        <v>33.344999999999999</v>
      </c>
      <c r="BT119" s="3">
        <v>1.0671964000000001E-2</v>
      </c>
      <c r="BU119" s="3">
        <v>4.5019999000000004</v>
      </c>
      <c r="BV119" s="3">
        <v>0.38976633999999999</v>
      </c>
      <c r="BW119" s="3">
        <v>164.42410000000001</v>
      </c>
      <c r="BX119" s="3">
        <v>2.2913084000000001</v>
      </c>
    </row>
    <row r="120" spans="59:76">
      <c r="BG120" s="3" t="s">
        <v>16</v>
      </c>
      <c r="BH120" s="3">
        <v>449.65029900000002</v>
      </c>
      <c r="BI120" s="3">
        <v>44.348075000000001</v>
      </c>
      <c r="BJ120" s="3">
        <v>63.141354999999997</v>
      </c>
      <c r="BK120" s="3">
        <v>62.774227000000003</v>
      </c>
      <c r="BL120" s="3">
        <v>2688.0554299999999</v>
      </c>
      <c r="BM120" s="3">
        <v>25.737680000000001</v>
      </c>
      <c r="BN120" s="3">
        <v>54.559041999999998</v>
      </c>
      <c r="BO120" s="3">
        <v>6682.0732250000001</v>
      </c>
      <c r="BP120" s="3">
        <v>8.8102239999999998</v>
      </c>
      <c r="BQ120" s="3">
        <v>3.9782229999999998</v>
      </c>
      <c r="BR120" s="3">
        <v>38.923000000000002</v>
      </c>
      <c r="BS120" s="3">
        <v>0</v>
      </c>
      <c r="BT120" s="3">
        <v>0.50447869000000001</v>
      </c>
      <c r="BU120" s="3">
        <v>137.16202000000001</v>
      </c>
      <c r="BV120" s="3">
        <v>0.34435344000000001</v>
      </c>
      <c r="BW120" s="3">
        <v>93.625777999999997</v>
      </c>
      <c r="BX120" s="3">
        <v>3.1116923999999999</v>
      </c>
    </row>
    <row r="121" spans="59:76">
      <c r="BG121" s="3" t="s">
        <v>23</v>
      </c>
      <c r="BH121" s="3">
        <v>422.642</v>
      </c>
      <c r="BI121" s="3">
        <v>20.943000000000001</v>
      </c>
      <c r="BJ121" s="3">
        <v>13.97</v>
      </c>
      <c r="BK121" s="3">
        <v>78.396949000000006</v>
      </c>
      <c r="BL121" s="3">
        <v>2633.85</v>
      </c>
      <c r="BM121" s="3">
        <v>85.34</v>
      </c>
      <c r="BN121" s="3">
        <v>17.37</v>
      </c>
      <c r="BO121" s="3">
        <v>326.423</v>
      </c>
      <c r="BP121" s="3">
        <v>21.109185</v>
      </c>
      <c r="BQ121" s="3">
        <v>8.9527699999999903</v>
      </c>
      <c r="BR121" s="3">
        <v>6.8630000000000004</v>
      </c>
      <c r="BS121" s="3">
        <v>2.653</v>
      </c>
      <c r="BT121" s="3">
        <v>1.5959965E-2</v>
      </c>
      <c r="BU121" s="3">
        <v>5.7246809000000001</v>
      </c>
      <c r="BV121" s="3">
        <v>0.27056017999999998</v>
      </c>
      <c r="BW121" s="3">
        <v>97.047248999999994</v>
      </c>
      <c r="BX121" s="3">
        <v>1.2948161</v>
      </c>
    </row>
    <row r="122" spans="59:76">
      <c r="BG122" s="3" t="s">
        <v>5</v>
      </c>
      <c r="BH122" s="3">
        <v>402.21300000000002</v>
      </c>
      <c r="BI122" s="3">
        <v>79.802999999999997</v>
      </c>
      <c r="BJ122" s="3">
        <v>269.14600000000002</v>
      </c>
      <c r="BK122" s="3">
        <v>68.474000000000004</v>
      </c>
      <c r="BL122" s="3">
        <v>197357.685</v>
      </c>
      <c r="BM122" s="3">
        <v>23557.690999999999</v>
      </c>
      <c r="BN122" s="3">
        <v>7.0510000000000002</v>
      </c>
      <c r="BO122" s="3">
        <v>1035.365</v>
      </c>
      <c r="BP122" s="3">
        <v>27.388000000000002</v>
      </c>
      <c r="BQ122" s="3">
        <v>0</v>
      </c>
      <c r="BR122" s="3">
        <v>91.292000000000002</v>
      </c>
      <c r="BS122" s="3">
        <v>193.85599999999999</v>
      </c>
      <c r="BT122" s="3">
        <v>9.0106151999999995E-2</v>
      </c>
      <c r="BU122" s="3">
        <v>35.481997999999997</v>
      </c>
      <c r="BV122" s="3">
        <v>0.37220587999999999</v>
      </c>
      <c r="BW122" s="3">
        <v>146.56723</v>
      </c>
      <c r="BX122" s="3">
        <v>0.86770791000000003</v>
      </c>
    </row>
    <row r="123" spans="59:76">
      <c r="BG123" s="3" t="s">
        <v>9</v>
      </c>
      <c r="BH123" s="3">
        <v>372.48291899999998</v>
      </c>
      <c r="BI123" s="3">
        <v>21.841954999999999</v>
      </c>
      <c r="BJ123" s="3">
        <v>1.8199939999999999</v>
      </c>
      <c r="BK123" s="3">
        <v>112.906841</v>
      </c>
      <c r="BL123" s="3">
        <v>750.03411500000004</v>
      </c>
      <c r="BM123" s="3">
        <v>4.1484439999999996</v>
      </c>
      <c r="BN123" s="3">
        <v>2.293914</v>
      </c>
      <c r="BO123" s="3">
        <v>105.429812</v>
      </c>
      <c r="BP123" s="3">
        <v>8.5967339999999997</v>
      </c>
      <c r="BQ123" s="3">
        <v>0.95037400000000005</v>
      </c>
      <c r="BR123" s="3">
        <v>9.0340000000000007</v>
      </c>
      <c r="BS123" s="3">
        <v>1.0980000000000001</v>
      </c>
      <c r="BT123" s="3">
        <v>6.3674860000000003E-3</v>
      </c>
      <c r="BU123" s="3">
        <v>2.1278861</v>
      </c>
      <c r="BV123" s="3">
        <v>0.29526501999999999</v>
      </c>
      <c r="BW123" s="3">
        <v>98.671638000000002</v>
      </c>
      <c r="BX123" s="3">
        <v>2.1126876000000001</v>
      </c>
    </row>
    <row r="124" spans="59:76">
      <c r="BG124" s="3" t="s">
        <v>99</v>
      </c>
      <c r="BH124" s="3">
        <v>296.67578600000002</v>
      </c>
      <c r="BI124" s="3">
        <v>14.36167</v>
      </c>
      <c r="BJ124" s="3">
        <v>4.4178269999999999</v>
      </c>
      <c r="BK124" s="3">
        <v>6.9335880000000003</v>
      </c>
      <c r="BL124" s="3">
        <v>540.00049999999999</v>
      </c>
      <c r="BM124" s="3">
        <v>8.3519179999999995</v>
      </c>
      <c r="BN124" s="3">
        <v>0</v>
      </c>
      <c r="BO124" s="3">
        <v>201.58169000000001</v>
      </c>
      <c r="BP124" s="3">
        <v>28.882829000000001</v>
      </c>
      <c r="BQ124" s="3">
        <v>1.208774</v>
      </c>
      <c r="BR124" s="3">
        <v>29.1279</v>
      </c>
      <c r="BS124" s="3">
        <v>2.0009999999999999</v>
      </c>
      <c r="BT124" s="3">
        <v>9.5857838000000008E-3</v>
      </c>
      <c r="BU124" s="3">
        <v>2.5607799999999998</v>
      </c>
      <c r="BV124" s="3">
        <v>0.26394593999999999</v>
      </c>
      <c r="BW124" s="3">
        <v>70.511452000000006</v>
      </c>
      <c r="BX124" s="3">
        <v>1.3527069</v>
      </c>
    </row>
    <row r="125" spans="59:76">
      <c r="BG125" s="3" t="s">
        <v>26</v>
      </c>
      <c r="BH125" s="3">
        <v>252.73337799999999</v>
      </c>
      <c r="BI125" s="3">
        <v>30.018865000000002</v>
      </c>
      <c r="BJ125" s="3">
        <v>169.007937</v>
      </c>
      <c r="BK125" s="3">
        <v>86.367447999999996</v>
      </c>
      <c r="BL125" s="3">
        <v>78735.680127</v>
      </c>
      <c r="BM125" s="3">
        <v>21257.877106</v>
      </c>
      <c r="BN125" s="3">
        <v>0</v>
      </c>
      <c r="BO125" s="3">
        <v>1279.6714449999999</v>
      </c>
      <c r="BP125" s="3">
        <v>43.596915000000003</v>
      </c>
      <c r="BQ125" s="3">
        <v>2.4693860000000001</v>
      </c>
      <c r="BR125" s="3">
        <v>82.153999999999996</v>
      </c>
      <c r="BS125" s="3">
        <v>130.392</v>
      </c>
      <c r="BT125" s="3">
        <v>7.2744951000000002E-2</v>
      </c>
      <c r="BU125" s="3">
        <v>17.836981000000002</v>
      </c>
      <c r="BV125" s="3">
        <v>0.39842286999999998</v>
      </c>
      <c r="BW125" s="3">
        <v>97.692841000000001</v>
      </c>
      <c r="BX125" s="3">
        <v>0.95573198999999998</v>
      </c>
    </row>
    <row r="126" spans="59:76">
      <c r="BG126" s="3" t="s">
        <v>6</v>
      </c>
      <c r="BH126" s="3">
        <v>234.32127199999999</v>
      </c>
      <c r="BI126" s="3">
        <v>1.4579089999999999</v>
      </c>
      <c r="BJ126" s="3">
        <v>5.1432219999999997</v>
      </c>
      <c r="BK126" s="3">
        <v>67.865234000000001</v>
      </c>
      <c r="BL126" s="3">
        <v>723.60493599999995</v>
      </c>
      <c r="BM126" s="3">
        <v>40.055055000000003</v>
      </c>
      <c r="BN126" s="3">
        <v>10.802894999999999</v>
      </c>
      <c r="BO126" s="3">
        <v>67.126941000000002</v>
      </c>
      <c r="BP126" s="3">
        <v>5.2097059999999997</v>
      </c>
      <c r="BQ126" s="3">
        <v>1.8035410000000001</v>
      </c>
      <c r="BR126" s="3">
        <v>1.0609999999999999</v>
      </c>
      <c r="BS126" s="3">
        <v>0.77700000000000002</v>
      </c>
      <c r="BT126" s="3">
        <v>9.5407115000000001E-3</v>
      </c>
      <c r="BU126" s="3">
        <v>2.0030439000000002</v>
      </c>
      <c r="BV126" s="3">
        <v>0.34825467999999998</v>
      </c>
      <c r="BW126" s="3">
        <v>73.115027999999995</v>
      </c>
      <c r="BX126" s="3">
        <v>2.4341892999999999</v>
      </c>
    </row>
    <row r="127" spans="59:76">
      <c r="BG127" s="3" t="s">
        <v>27</v>
      </c>
      <c r="BH127" s="3">
        <v>232.860917</v>
      </c>
      <c r="BI127" s="3">
        <v>3.0526040000000001</v>
      </c>
      <c r="BJ127" s="3">
        <v>3.0792839999999999</v>
      </c>
      <c r="BK127" s="3">
        <v>41.910170999999998</v>
      </c>
      <c r="BL127" s="3">
        <v>705.60917700000005</v>
      </c>
      <c r="BM127" s="3">
        <v>54.416404</v>
      </c>
      <c r="BN127" s="3">
        <v>16.186160999999998</v>
      </c>
      <c r="BO127" s="3">
        <v>209.508691</v>
      </c>
      <c r="BP127" s="3">
        <v>2.9887489999999999</v>
      </c>
      <c r="BQ127" s="3">
        <v>2.2357070000000001</v>
      </c>
      <c r="BR127" s="3">
        <v>2.0960000000000001</v>
      </c>
      <c r="BS127" s="3">
        <v>1.7849360000000001</v>
      </c>
      <c r="BT127" s="3">
        <v>3.7018463000000001E-2</v>
      </c>
      <c r="BU127" s="3">
        <v>7.0701232000000003</v>
      </c>
      <c r="BV127" s="3">
        <v>0.32967329000000001</v>
      </c>
      <c r="BW127" s="3">
        <v>62.964005</v>
      </c>
      <c r="BX127" s="3">
        <v>2.2363553</v>
      </c>
    </row>
    <row r="128" spans="59:76">
      <c r="BG128" s="3" t="s">
        <v>2</v>
      </c>
      <c r="BH128" s="3">
        <v>189.41470000000001</v>
      </c>
      <c r="BI128" s="3">
        <v>7.7190000000000003</v>
      </c>
      <c r="BJ128" s="3">
        <v>7.2679999999999998</v>
      </c>
      <c r="BK128" s="3">
        <v>131.797</v>
      </c>
      <c r="BL128" s="3">
        <v>151.143</v>
      </c>
      <c r="BM128" s="3">
        <v>0</v>
      </c>
      <c r="BN128" s="3">
        <v>0</v>
      </c>
      <c r="BO128" s="3">
        <v>44.692</v>
      </c>
      <c r="BP128" s="3">
        <v>3.1509999999999998</v>
      </c>
      <c r="BQ128" s="3">
        <v>0</v>
      </c>
      <c r="BR128" s="3">
        <v>25.323</v>
      </c>
      <c r="BS128" s="3">
        <v>12.742000000000001</v>
      </c>
      <c r="BT128" s="3">
        <v>1.2471149E-3</v>
      </c>
      <c r="BU128" s="3">
        <v>0.20100001000000001</v>
      </c>
      <c r="BV128" s="3">
        <v>0.12612593</v>
      </c>
      <c r="BW128" s="3">
        <v>20.327969</v>
      </c>
      <c r="BX128" s="3">
        <v>1.1494892000000001</v>
      </c>
    </row>
    <row r="129" spans="59:76">
      <c r="BG129" s="3" t="s">
        <v>100</v>
      </c>
      <c r="BH129" s="3">
        <v>187.58750000000001</v>
      </c>
      <c r="BI129" s="3">
        <v>15.875999999999999</v>
      </c>
      <c r="BJ129" s="3">
        <v>0</v>
      </c>
      <c r="BK129" s="3">
        <v>47.914000000000001</v>
      </c>
      <c r="BL129" s="3">
        <v>129.583</v>
      </c>
      <c r="BM129" s="3">
        <v>2492.3820000000001</v>
      </c>
      <c r="BN129" s="3">
        <v>0</v>
      </c>
      <c r="BO129" s="3">
        <v>0</v>
      </c>
      <c r="BP129" s="3">
        <v>24.087</v>
      </c>
      <c r="BQ129" s="3">
        <v>0</v>
      </c>
      <c r="BR129" s="3">
        <v>7.0650000000000004</v>
      </c>
      <c r="BS129" s="3">
        <v>2.7069999999999999</v>
      </c>
      <c r="BT129" s="3">
        <v>0</v>
      </c>
      <c r="BU129" s="3">
        <v>0</v>
      </c>
      <c r="BV129" s="3">
        <v>0.18198544</v>
      </c>
      <c r="BW129" s="3">
        <v>33.433998000000003</v>
      </c>
      <c r="BX129" s="3">
        <v>0.68939638000000003</v>
      </c>
    </row>
    <row r="130" spans="59:76">
      <c r="BG130" s="3" t="s">
        <v>14</v>
      </c>
      <c r="BH130" s="3">
        <v>170.34536</v>
      </c>
      <c r="BI130" s="3">
        <v>2.9392480000000001</v>
      </c>
      <c r="BJ130" s="3">
        <v>3.751198</v>
      </c>
      <c r="BK130" s="3">
        <v>38.114975999999999</v>
      </c>
      <c r="BL130" s="3">
        <v>1156.5256509999999</v>
      </c>
      <c r="BM130" s="3">
        <v>235.61177000000001</v>
      </c>
      <c r="BN130" s="3">
        <v>7.4382630000000001</v>
      </c>
      <c r="BO130" s="3">
        <v>71.906397999999996</v>
      </c>
      <c r="BP130" s="3">
        <v>6.810403</v>
      </c>
      <c r="BQ130" s="3">
        <v>0.44379999999999997</v>
      </c>
      <c r="BR130" s="3">
        <v>3.1720000000000002</v>
      </c>
      <c r="BS130" s="3">
        <v>0.67300000000000004</v>
      </c>
      <c r="BT130" s="3">
        <v>2.1753086000000001E-2</v>
      </c>
      <c r="BU130" s="3">
        <v>3.0689700000000002</v>
      </c>
      <c r="BV130" s="3">
        <v>0.36054444000000002</v>
      </c>
      <c r="BW130" s="3">
        <v>50.866351999999999</v>
      </c>
      <c r="BX130" s="3">
        <v>2.8203057999999999</v>
      </c>
    </row>
    <row r="131" spans="59:76">
      <c r="BG131" s="3" t="s">
        <v>1</v>
      </c>
      <c r="BH131" s="3">
        <v>162.1122</v>
      </c>
      <c r="BI131" s="3">
        <v>6.88</v>
      </c>
      <c r="BJ131" s="3">
        <v>11.11</v>
      </c>
      <c r="BK131" s="3">
        <v>113.16200000000001</v>
      </c>
      <c r="BL131" s="3">
        <v>152.018</v>
      </c>
      <c r="BM131" s="3">
        <v>0</v>
      </c>
      <c r="BN131" s="3">
        <v>0</v>
      </c>
      <c r="BO131" s="3">
        <v>57.212000000000003</v>
      </c>
      <c r="BP131" s="3">
        <v>8.1180000000000003</v>
      </c>
      <c r="BQ131" s="3">
        <v>4.1000000000000002E-2</v>
      </c>
      <c r="BR131" s="3">
        <v>1</v>
      </c>
      <c r="BS131" s="3">
        <v>0.27300000000000002</v>
      </c>
      <c r="BT131" s="3">
        <v>7.3085679000000001E-3</v>
      </c>
      <c r="BU131" s="3">
        <v>1.159</v>
      </c>
      <c r="BV131" s="3">
        <v>0.15218782</v>
      </c>
      <c r="BW131" s="3">
        <v>24.134098000000002</v>
      </c>
      <c r="BX131" s="3">
        <v>2.3641652999999998</v>
      </c>
    </row>
    <row r="132" spans="59:76">
      <c r="BG132" s="3" t="s">
        <v>31</v>
      </c>
      <c r="BH132" s="3">
        <v>160.11180400000001</v>
      </c>
      <c r="BI132" s="3">
        <v>4.7705890000000002</v>
      </c>
      <c r="BJ132" s="3">
        <v>4.9904960000000003</v>
      </c>
      <c r="BK132" s="3">
        <v>19.495974</v>
      </c>
      <c r="BL132" s="3">
        <v>2012.653397</v>
      </c>
      <c r="BM132" s="3">
        <v>3.4383710000000001</v>
      </c>
      <c r="BN132" s="3">
        <v>0</v>
      </c>
      <c r="BO132" s="3">
        <v>59.772548999999998</v>
      </c>
      <c r="BP132" s="3">
        <v>0.61839699999999997</v>
      </c>
      <c r="BQ132" s="3">
        <v>3.6999999999999998E-5</v>
      </c>
      <c r="BR132" s="3">
        <v>1.5860000000000001</v>
      </c>
      <c r="BS132" s="3">
        <v>1.2889999999999999</v>
      </c>
      <c r="BT132" s="3">
        <v>1.6608057999999998E-2</v>
      </c>
      <c r="BU132" s="3">
        <v>2.3014459999999999</v>
      </c>
      <c r="BV132" s="3">
        <v>0.32706671999999998</v>
      </c>
      <c r="BW132" s="3">
        <v>45.322963999999999</v>
      </c>
      <c r="BX132" s="3">
        <v>2.0739614999999998</v>
      </c>
    </row>
    <row r="133" spans="59:76">
      <c r="BG133" s="3" t="s">
        <v>24</v>
      </c>
      <c r="BH133" s="3">
        <v>146.35420300000001</v>
      </c>
      <c r="BI133" s="3">
        <v>0.69442899999999996</v>
      </c>
      <c r="BJ133" s="3">
        <v>2.6802760000000001</v>
      </c>
      <c r="BK133" s="3">
        <v>24.238461999999998</v>
      </c>
      <c r="BL133" s="3">
        <v>768.51915199999996</v>
      </c>
      <c r="BM133" s="3">
        <v>18.308174000000001</v>
      </c>
      <c r="BN133" s="3">
        <v>2.131078</v>
      </c>
      <c r="BO133" s="3">
        <v>75.584193999999997</v>
      </c>
      <c r="BP133" s="3">
        <v>4.655843</v>
      </c>
      <c r="BQ133" s="3">
        <v>0.30259200000000003</v>
      </c>
      <c r="BR133" s="3">
        <v>0.84303499999999998</v>
      </c>
      <c r="BS133" s="3">
        <v>0.455515</v>
      </c>
      <c r="BT133" s="3">
        <v>6.0800094999999997E-3</v>
      </c>
      <c r="BU133" s="3">
        <v>0.76750600000000002</v>
      </c>
      <c r="BV133" s="3">
        <v>0.28448709999999999</v>
      </c>
      <c r="BW133" s="3">
        <v>35.912044999999999</v>
      </c>
      <c r="BX133" s="3">
        <v>1.7397378999999999</v>
      </c>
    </row>
    <row r="134" spans="59:76">
      <c r="BG134" s="3" t="s">
        <v>8</v>
      </c>
      <c r="BH134" s="3">
        <v>144.569335</v>
      </c>
      <c r="BI134" s="3">
        <v>24.339013000000001</v>
      </c>
      <c r="BJ134" s="3">
        <v>15.524697</v>
      </c>
      <c r="BK134" s="3">
        <v>24.833977000000001</v>
      </c>
      <c r="BL134" s="3">
        <v>5340.978145</v>
      </c>
      <c r="BM134" s="3">
        <v>138.46359899999999</v>
      </c>
      <c r="BN134" s="3">
        <v>8.3964859999999906</v>
      </c>
      <c r="BO134" s="3">
        <v>23.083615000000002</v>
      </c>
      <c r="BP134" s="3">
        <v>6.4342990000000002</v>
      </c>
      <c r="BQ134" s="3">
        <v>7.9482999999999998E-2</v>
      </c>
      <c r="BR134" s="3">
        <v>5.9340000000000002</v>
      </c>
      <c r="BS134" s="3">
        <v>6.0860000000000003</v>
      </c>
      <c r="BT134" s="3">
        <v>4.4243670999999998E-2</v>
      </c>
      <c r="BU134" s="3">
        <v>5.5595169000000002</v>
      </c>
      <c r="BV134" s="3">
        <v>0.40967381000000003</v>
      </c>
      <c r="BW134" s="3">
        <v>51.478287000000002</v>
      </c>
      <c r="BX134" s="3">
        <v>2.8667250000000002</v>
      </c>
    </row>
    <row r="135" spans="59:76">
      <c r="BG135" s="3" t="s">
        <v>25</v>
      </c>
      <c r="BH135" s="3">
        <v>142.109803</v>
      </c>
      <c r="BI135" s="3">
        <v>2.5033919999999998</v>
      </c>
      <c r="BJ135" s="3">
        <v>24.262554999999999</v>
      </c>
      <c r="BK135" s="3">
        <v>26.493869</v>
      </c>
      <c r="BL135" s="3">
        <v>49.852837999999998</v>
      </c>
      <c r="BM135" s="3">
        <v>0</v>
      </c>
      <c r="BN135" s="3">
        <v>0</v>
      </c>
      <c r="BO135" s="3">
        <v>57.471761999999998</v>
      </c>
      <c r="BP135" s="3">
        <v>6.7414019999999999</v>
      </c>
      <c r="BQ135" s="3">
        <v>1.838678</v>
      </c>
      <c r="BR135" s="3">
        <v>2.7062659999999998</v>
      </c>
      <c r="BS135" s="3">
        <v>0.75199899999999997</v>
      </c>
      <c r="BT135" s="3">
        <v>5.8616661000000002E-3</v>
      </c>
      <c r="BU135" s="3">
        <v>0.74814199999999997</v>
      </c>
      <c r="BV135" s="3">
        <v>0.27717194000000001</v>
      </c>
      <c r="BW135" s="3">
        <v>35.376289</v>
      </c>
      <c r="BX135" s="3">
        <v>2.3054760000000001</v>
      </c>
    </row>
    <row r="136" spans="59:76">
      <c r="BG136" s="3" t="s">
        <v>32</v>
      </c>
      <c r="BH136" s="3">
        <v>138.632822</v>
      </c>
      <c r="BI136" s="3">
        <v>13.061132000000001</v>
      </c>
      <c r="BJ136" s="3">
        <v>10.095511</v>
      </c>
      <c r="BK136" s="3">
        <v>20.596187</v>
      </c>
      <c r="BL136" s="3">
        <v>989.04199400000005</v>
      </c>
      <c r="BM136" s="3">
        <v>129.17273</v>
      </c>
      <c r="BN136" s="3">
        <v>0</v>
      </c>
      <c r="BO136" s="3">
        <v>123.74842700000001</v>
      </c>
      <c r="BP136" s="3">
        <v>7.683535</v>
      </c>
      <c r="BQ136" s="3">
        <v>1.832074</v>
      </c>
      <c r="BR136" s="3">
        <v>4.3250000000000002</v>
      </c>
      <c r="BS136" s="3">
        <v>2.3413080000000002</v>
      </c>
      <c r="BT136" s="3">
        <v>1.5309250999999999E-2</v>
      </c>
      <c r="BU136" s="3">
        <v>1.779091</v>
      </c>
      <c r="BV136" s="3">
        <v>0.44243261</v>
      </c>
      <c r="BW136" s="3">
        <v>51.415179999999999</v>
      </c>
      <c r="BX136" s="3">
        <v>2.8033383000000001</v>
      </c>
    </row>
    <row r="137" spans="59:76">
      <c r="BG137" s="3" t="s">
        <v>20</v>
      </c>
      <c r="BH137" s="3">
        <v>138.45885699999999</v>
      </c>
      <c r="BI137" s="3">
        <v>2.3811870000000002</v>
      </c>
      <c r="BJ137" s="3">
        <v>4.8253810000000001</v>
      </c>
      <c r="BK137" s="3">
        <v>39.833623000000003</v>
      </c>
      <c r="BL137" s="3">
        <v>1795.8738129999999</v>
      </c>
      <c r="BM137" s="3">
        <v>80.298614999999998</v>
      </c>
      <c r="BN137" s="3">
        <v>0.59807100000000002</v>
      </c>
      <c r="BO137" s="3">
        <v>19.791833</v>
      </c>
      <c r="BP137" s="3">
        <v>1.480731</v>
      </c>
      <c r="BQ137" s="3">
        <v>5.8455E-2</v>
      </c>
      <c r="BR137" s="3">
        <v>0.37659799999999999</v>
      </c>
      <c r="BS137" s="3">
        <v>3.6809000000000001E-2</v>
      </c>
      <c r="BT137" s="3">
        <v>1.8631056E-2</v>
      </c>
      <c r="BU137" s="3">
        <v>2.287668</v>
      </c>
      <c r="BV137" s="3">
        <v>0.30863371000000001</v>
      </c>
      <c r="BW137" s="3">
        <v>37.896481000000001</v>
      </c>
      <c r="BX137" s="3">
        <v>1.8740519</v>
      </c>
    </row>
    <row r="138" spans="59:76">
      <c r="BG138" s="3" t="s">
        <v>22</v>
      </c>
      <c r="BH138" s="3">
        <v>136.5479</v>
      </c>
      <c r="BI138" s="3">
        <v>46.313979000000003</v>
      </c>
      <c r="BJ138" s="3">
        <v>18.585929</v>
      </c>
      <c r="BK138" s="3">
        <v>17.712720999999998</v>
      </c>
      <c r="BL138" s="3">
        <v>41717.832770000001</v>
      </c>
      <c r="BM138" s="3">
        <v>6072.1</v>
      </c>
      <c r="BN138" s="3">
        <v>0</v>
      </c>
      <c r="BO138" s="3">
        <v>388.46428100000003</v>
      </c>
      <c r="BP138" s="3">
        <v>7.4262819999999996</v>
      </c>
      <c r="BQ138" s="3">
        <v>1.7073999999999999E-2</v>
      </c>
      <c r="BR138" s="3">
        <v>29.805</v>
      </c>
      <c r="BS138" s="3">
        <v>53.296999999999997</v>
      </c>
      <c r="BT138" s="3">
        <v>3.0685285E-2</v>
      </c>
      <c r="BU138" s="3">
        <v>3.5824940000000001</v>
      </c>
      <c r="BV138" s="3">
        <v>0.29453421000000002</v>
      </c>
      <c r="BW138" s="3">
        <v>34.386744999999998</v>
      </c>
      <c r="BX138" s="3">
        <v>0.79742038000000004</v>
      </c>
    </row>
    <row r="139" spans="59:76">
      <c r="BG139" s="3" t="s">
        <v>19</v>
      </c>
      <c r="BH139" s="3">
        <v>125.288237</v>
      </c>
      <c r="BI139" s="3">
        <v>1.528106</v>
      </c>
      <c r="BJ139" s="3">
        <v>2.3854540000000002</v>
      </c>
      <c r="BK139" s="3">
        <v>26.827138999999999</v>
      </c>
      <c r="BL139" s="3">
        <v>1075.2663359999999</v>
      </c>
      <c r="BM139" s="3">
        <v>85.694691000000006</v>
      </c>
      <c r="BN139" s="3">
        <v>8.3123660000000008</v>
      </c>
      <c r="BO139" s="3">
        <v>63.025601999999999</v>
      </c>
      <c r="BP139" s="3">
        <v>1.754256</v>
      </c>
      <c r="BQ139" s="3">
        <v>0.33341900000000002</v>
      </c>
      <c r="BR139" s="3">
        <v>1.9359999999999999</v>
      </c>
      <c r="BS139" s="3">
        <v>1.2999999999999999E-2</v>
      </c>
      <c r="BT139" s="3">
        <v>1.5925419E-2</v>
      </c>
      <c r="BU139" s="3">
        <v>1.517225</v>
      </c>
      <c r="BV139" s="3">
        <v>0.39667949000000002</v>
      </c>
      <c r="BW139" s="3">
        <v>37.791912000000004</v>
      </c>
      <c r="BX139" s="3">
        <v>2.7601713999999999</v>
      </c>
    </row>
    <row r="140" spans="59:76">
      <c r="BG140" s="3" t="s">
        <v>13</v>
      </c>
      <c r="BH140" s="3">
        <v>104.890631</v>
      </c>
      <c r="BI140" s="3">
        <v>9.7743590000000005</v>
      </c>
      <c r="BJ140" s="3">
        <v>0.11100500000000001</v>
      </c>
      <c r="BK140" s="3">
        <v>73.115950999999995</v>
      </c>
      <c r="BL140" s="3">
        <v>293.98229600000002</v>
      </c>
      <c r="BM140" s="3">
        <v>0</v>
      </c>
      <c r="BN140" s="3">
        <v>0</v>
      </c>
      <c r="BO140" s="3">
        <v>8.5103910000000003</v>
      </c>
      <c r="BP140" s="3">
        <v>0.31451000000000001</v>
      </c>
      <c r="BQ140" s="3">
        <v>0</v>
      </c>
      <c r="BR140" s="3">
        <v>0.109</v>
      </c>
      <c r="BS140" s="3">
        <v>8.0000000000000002E-3</v>
      </c>
      <c r="BT140" s="3">
        <v>4.4610895999999998E-4</v>
      </c>
      <c r="BU140" s="3">
        <v>3.8782998999999999E-2</v>
      </c>
      <c r="BV140" s="3">
        <v>8.5171625000000001E-2</v>
      </c>
      <c r="BW140" s="3">
        <v>7.4044938</v>
      </c>
      <c r="BX140" s="3">
        <v>0.65117395</v>
      </c>
    </row>
    <row r="141" spans="59:76">
      <c r="BG141" s="3" t="s">
        <v>3</v>
      </c>
      <c r="BH141" s="3">
        <v>104.46905599999999</v>
      </c>
      <c r="BI141" s="3">
        <v>1.991239</v>
      </c>
      <c r="BJ141" s="3">
        <v>2.4636360000000002</v>
      </c>
      <c r="BK141" s="3">
        <v>12.039577</v>
      </c>
      <c r="BL141" s="3">
        <v>595.03860199999997</v>
      </c>
      <c r="BM141" s="3">
        <v>2.9458150000000001</v>
      </c>
      <c r="BN141" s="3">
        <v>0</v>
      </c>
      <c r="BO141" s="3">
        <v>19.450022000000001</v>
      </c>
      <c r="BP141" s="3">
        <v>1.0831189999999999</v>
      </c>
      <c r="BQ141" s="3">
        <v>8.2544000000000006E-2</v>
      </c>
      <c r="BR141" s="3">
        <v>0.87</v>
      </c>
      <c r="BS141" s="3">
        <v>1.545666</v>
      </c>
      <c r="BT141" s="3">
        <v>1.4441445000000001E-2</v>
      </c>
      <c r="BU141" s="3">
        <v>1.373381</v>
      </c>
      <c r="BV141" s="3">
        <v>0.40349363999999999</v>
      </c>
      <c r="BW141" s="3">
        <v>38.372230999999999</v>
      </c>
      <c r="BX141" s="3">
        <v>2.2317605</v>
      </c>
    </row>
    <row r="142" spans="59:76">
      <c r="BG142" s="3" t="s">
        <v>7</v>
      </c>
      <c r="BH142" s="3">
        <v>101.787387</v>
      </c>
      <c r="BI142" s="3">
        <v>0.61296099999999998</v>
      </c>
      <c r="BJ142" s="3">
        <v>3.6425269999999998</v>
      </c>
      <c r="BK142" s="3">
        <v>16.495584000000001</v>
      </c>
      <c r="BL142" s="3">
        <v>253.426534</v>
      </c>
      <c r="BM142" s="3">
        <v>2.4871539999999999</v>
      </c>
      <c r="BN142" s="3">
        <v>6.139157</v>
      </c>
      <c r="BO142" s="3">
        <v>30.888373999999999</v>
      </c>
      <c r="BP142" s="3">
        <v>3.0881150000000002</v>
      </c>
      <c r="BQ142" s="3">
        <v>4.8791000000000001E-2</v>
      </c>
      <c r="BR142" s="3">
        <v>1.776</v>
      </c>
      <c r="BS142" s="3">
        <v>2.0230000000000001</v>
      </c>
      <c r="BT142" s="3">
        <v>1.1924839E-2</v>
      </c>
      <c r="BU142" s="3">
        <v>1.0728461</v>
      </c>
      <c r="BV142" s="3">
        <v>0.29658382999999999</v>
      </c>
      <c r="BW142" s="3">
        <v>26.682859000000001</v>
      </c>
      <c r="BX142" s="3">
        <v>2.0609872</v>
      </c>
    </row>
    <row r="143" spans="59:76">
      <c r="BG143" s="3" t="s">
        <v>11</v>
      </c>
      <c r="BH143" s="3">
        <v>88.169887000000003</v>
      </c>
      <c r="BI143" s="3">
        <v>6.4274750000000003</v>
      </c>
      <c r="BJ143" s="3">
        <v>5.6001339999999997</v>
      </c>
      <c r="BK143" s="3">
        <v>13.943865000000001</v>
      </c>
      <c r="BL143" s="3">
        <v>283.637449</v>
      </c>
      <c r="BM143" s="3">
        <v>53.158178999999997</v>
      </c>
      <c r="BN143" s="3">
        <v>1.3959999999999999</v>
      </c>
      <c r="BO143" s="3">
        <v>20.764379999999999</v>
      </c>
      <c r="BP143" s="3">
        <v>1.03894</v>
      </c>
      <c r="BQ143" s="3">
        <v>8.8382000000000002E-2</v>
      </c>
      <c r="BR143" s="3">
        <v>1.93</v>
      </c>
      <c r="BS143" s="3">
        <v>1.419</v>
      </c>
      <c r="BT143" s="3">
        <v>9.7492114000000008E-3</v>
      </c>
      <c r="BU143" s="3">
        <v>0.70177798999999996</v>
      </c>
      <c r="BV143" s="3">
        <v>0.47441861000000002</v>
      </c>
      <c r="BW143" s="3">
        <v>34.150100999999999</v>
      </c>
      <c r="BX143" s="3">
        <v>2.4803096999999998</v>
      </c>
    </row>
    <row r="144" spans="59:76">
      <c r="BG144" s="3" t="s">
        <v>17</v>
      </c>
      <c r="BH144" s="3">
        <v>78.527378999999996</v>
      </c>
      <c r="BI144" s="3">
        <v>2.1957770000000001</v>
      </c>
      <c r="BJ144" s="3">
        <v>1.940097</v>
      </c>
      <c r="BK144" s="3">
        <v>18.477615</v>
      </c>
      <c r="BL144" s="3">
        <v>382.26238599999999</v>
      </c>
      <c r="BM144" s="3">
        <v>81.193188000000006</v>
      </c>
      <c r="BN144" s="3">
        <v>1.505363</v>
      </c>
      <c r="BO144" s="3">
        <v>31.684457999999999</v>
      </c>
      <c r="BP144" s="3">
        <v>3.9468999999999999</v>
      </c>
      <c r="BQ144" s="3">
        <v>2.2219419999999999</v>
      </c>
      <c r="BR144" s="3">
        <v>1.7150000000000001</v>
      </c>
      <c r="BS144" s="3">
        <v>0</v>
      </c>
      <c r="BT144" s="3">
        <v>1.1169780000000001E-2</v>
      </c>
      <c r="BU144" s="3">
        <v>0.79355198000000005</v>
      </c>
      <c r="BV144" s="3">
        <v>0.27853113000000002</v>
      </c>
      <c r="BW144" s="3">
        <v>19.788119999999999</v>
      </c>
      <c r="BX144" s="3">
        <v>2.4136085999999999</v>
      </c>
    </row>
    <row r="145" spans="59:76">
      <c r="BG145" s="3" t="s">
        <v>30</v>
      </c>
      <c r="BH145" s="3">
        <v>66.868686999999895</v>
      </c>
      <c r="BI145" s="3">
        <v>1.522359</v>
      </c>
      <c r="BJ145" s="3">
        <v>2.6159439999999998</v>
      </c>
      <c r="BK145" s="3">
        <v>9.1782240000000002</v>
      </c>
      <c r="BL145" s="3">
        <v>407.611333</v>
      </c>
      <c r="BM145" s="3">
        <v>4.662725</v>
      </c>
      <c r="BN145" s="3">
        <v>8.7485999999999994E-2</v>
      </c>
      <c r="BO145" s="3">
        <v>4.5327260000000003</v>
      </c>
      <c r="BP145" s="3">
        <v>0.66663300000000003</v>
      </c>
      <c r="BQ145" s="3">
        <v>0.13354099999999999</v>
      </c>
      <c r="BR145" s="3">
        <v>0.16835600000000001</v>
      </c>
      <c r="BS145" s="3">
        <v>0.30451499999999998</v>
      </c>
      <c r="BT145" s="3">
        <v>6.1338851E-3</v>
      </c>
      <c r="BU145" s="3">
        <v>0.36600599</v>
      </c>
      <c r="BV145" s="3">
        <v>0.40521729000000001</v>
      </c>
      <c r="BW145" s="3">
        <v>24.179124999999999</v>
      </c>
      <c r="BX145" s="3">
        <v>1.9105624999999999</v>
      </c>
    </row>
    <row r="146" spans="59:76">
      <c r="BG146" s="3" t="s">
        <v>12</v>
      </c>
      <c r="BH146" s="3">
        <v>56.669499999999999</v>
      </c>
      <c r="BI146" s="3">
        <v>11.587</v>
      </c>
      <c r="BJ146" s="3">
        <v>36.387</v>
      </c>
      <c r="BK146" s="3">
        <v>0</v>
      </c>
      <c r="BL146" s="3">
        <v>65975.593999999997</v>
      </c>
      <c r="BM146" s="3">
        <v>0</v>
      </c>
      <c r="BN146" s="3">
        <v>0</v>
      </c>
      <c r="BO146" s="3">
        <v>4.3620000000000001</v>
      </c>
      <c r="BP146" s="3">
        <v>3.0000000000000001E-3</v>
      </c>
      <c r="BQ146" s="3">
        <v>3.0000000000000001E-3</v>
      </c>
      <c r="BR146" s="3">
        <v>2.3740000000000001</v>
      </c>
      <c r="BS146" s="3">
        <v>3.0000000000000001E-3</v>
      </c>
      <c r="BT146" s="3">
        <v>3.3088099000000003E-2</v>
      </c>
      <c r="BU146" s="3">
        <v>1.772</v>
      </c>
      <c r="BV146" s="3">
        <v>0.75397955999999999</v>
      </c>
      <c r="BW146" s="3">
        <v>40.378619999999998</v>
      </c>
      <c r="BX146" s="3">
        <v>3.7966194</v>
      </c>
    </row>
  </sheetData>
  <mergeCells count="19">
    <mergeCell ref="A13:A15"/>
    <mergeCell ref="W2:Y2"/>
    <mergeCell ref="Z2:AB2"/>
    <mergeCell ref="AD2:AF2"/>
    <mergeCell ref="AG2:AI2"/>
    <mergeCell ref="AR2:AT2"/>
    <mergeCell ref="AU2:AW2"/>
    <mergeCell ref="BU2:CF2"/>
    <mergeCell ref="A4:A6"/>
    <mergeCell ref="A7:A9"/>
    <mergeCell ref="AK2:AM2"/>
    <mergeCell ref="AN2:AP2"/>
    <mergeCell ref="AZ2:BA2"/>
    <mergeCell ref="BB2:BE2"/>
    <mergeCell ref="A16:A18"/>
    <mergeCell ref="A22:A24"/>
    <mergeCell ref="A25:A27"/>
    <mergeCell ref="A31:A33"/>
    <mergeCell ref="A34:A36"/>
  </mergeCells>
  <conditionalFormatting sqref="Q4:T37">
    <cfRule type="cellIs" dxfId="9" priority="620" operator="equal">
      <formula>TRUE</formula>
    </cfRule>
    <cfRule type="cellIs" dxfId="8" priority="621" operator="equal">
      <formula>FALSE</formula>
    </cfRule>
  </conditionalFormatting>
  <conditionalFormatting sqref="BH4:BH45">
    <cfRule type="colorScale" priority="6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4:BI45">
    <cfRule type="colorScale" priority="6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J4:BJ45">
    <cfRule type="colorScale" priority="6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4:BK45">
    <cfRule type="colorScale" priority="6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4:BL45">
    <cfRule type="colorScale" priority="6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N4:BN45">
    <cfRule type="colorScale" priority="6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4:BP45">
    <cfRule type="colorScale" priority="6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4:BS45">
    <cfRule type="colorScale" priority="6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N52:BN53 BN59">
    <cfRule type="colorScale" priority="6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52:BP53 BP59 BO58">
    <cfRule type="colorScale" priority="6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4:BO45">
    <cfRule type="colorScale" priority="6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C59">
    <cfRule type="colorScale" priority="6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E59 CD58">
    <cfRule type="colorScale" priority="6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H60:BH100">
    <cfRule type="colorScale" priority="6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60:BI100">
    <cfRule type="colorScale" priority="5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J60:BJ100">
    <cfRule type="colorScale" priority="5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60:BK100">
    <cfRule type="colorScale" priority="5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60:BL100">
    <cfRule type="colorScale" priority="5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60:BM100">
    <cfRule type="colorScale" priority="5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N60:BN100">
    <cfRule type="colorScale" priority="5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60:BO100">
    <cfRule type="colorScale" priority="5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60:BP100">
    <cfRule type="colorScale" priority="5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60:BQ100">
    <cfRule type="colorScale" priority="5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R60:BR100">
    <cfRule type="colorScale" priority="5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S60:BS100">
    <cfRule type="colorScale" priority="5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L38:CU45">
    <cfRule type="colorScale" priority="523">
      <colorScale>
        <cfvo type="min"/>
        <cfvo type="max"/>
        <color theme="4" tint="0.79998168889431442"/>
        <color theme="4" tint="0.39997558519241921"/>
      </colorScale>
    </cfRule>
    <cfRule type="colorScale" priority="524">
      <colorScale>
        <cfvo type="min"/>
        <cfvo type="max"/>
        <color theme="3" tint="0.79998168889431442"/>
        <color theme="3" tint="0.39997558519241921"/>
      </colorScale>
    </cfRule>
  </conditionalFormatting>
  <conditionalFormatting sqref="CL48:CW48">
    <cfRule type="colorScale" priority="521">
      <colorScale>
        <cfvo type="min"/>
        <cfvo type="max"/>
        <color theme="4" tint="0.79998168889431442"/>
        <color theme="4" tint="0.39997558519241921"/>
      </colorScale>
    </cfRule>
    <cfRule type="colorScale" priority="522">
      <colorScale>
        <cfvo type="min"/>
        <cfvo type="max"/>
        <color theme="3" tint="0.79998168889431442"/>
        <color theme="3" tint="0.39997558519241921"/>
      </colorScale>
    </cfRule>
  </conditionalFormatting>
  <conditionalFormatting sqref="CW4:CW45">
    <cfRule type="colorScale" priority="520">
      <colorScale>
        <cfvo type="min"/>
        <cfvo type="max"/>
        <color rgb="FFFCFCFF"/>
        <color rgb="FF63BE7B"/>
      </colorScale>
    </cfRule>
  </conditionalFormatting>
  <conditionalFormatting sqref="BM4:BM45">
    <cfRule type="colorScale" priority="5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48:AI48">
    <cfRule type="dataBar" priority="517">
      <dataBar>
        <cfvo type="min"/>
        <cfvo type="max"/>
        <color theme="5" tint="0.59999389629810485"/>
      </dataBar>
      <extLst>
        <ext xmlns:x14="http://schemas.microsoft.com/office/spreadsheetml/2009/9/main" uri="{B025F937-C7B1-47D3-B67F-A62EFF666E3E}">
          <x14:id>{59D6E082-E833-47C3-8724-144030FBB8F5}</x14:id>
        </ext>
      </extLst>
    </cfRule>
  </conditionalFormatting>
  <conditionalFormatting sqref="DK4:DK37">
    <cfRule type="colorScale" priority="450">
      <colorScale>
        <cfvo type="min"/>
        <cfvo type="max"/>
        <color rgb="FFFCFCFF"/>
        <color rgb="FF63BE7B"/>
      </colorScale>
    </cfRule>
  </conditionalFormatting>
  <conditionalFormatting sqref="W4:Y37">
    <cfRule type="expression" dxfId="7" priority="439">
      <formula>W4=MIN($W4:$Y4)</formula>
    </cfRule>
  </conditionalFormatting>
  <conditionalFormatting sqref="Z4:AB37">
    <cfRule type="expression" dxfId="6" priority="438">
      <formula>Z4=MIN($Z4:$AB4)</formula>
    </cfRule>
  </conditionalFormatting>
  <conditionalFormatting sqref="AD4:AF37">
    <cfRule type="expression" dxfId="5" priority="437">
      <formula>AD4=MIN($AD4:$AF4)</formula>
    </cfRule>
  </conditionalFormatting>
  <conditionalFormatting sqref="AG4:AI37">
    <cfRule type="expression" dxfId="4" priority="436">
      <formula>AG4=MIN($AG4:$AI4)</formula>
    </cfRule>
  </conditionalFormatting>
  <conditionalFormatting sqref="AK4:AM37">
    <cfRule type="expression" dxfId="3" priority="435">
      <formula>AK4=MIN($AK4:$AM4)</formula>
    </cfRule>
  </conditionalFormatting>
  <conditionalFormatting sqref="AN4:AP37">
    <cfRule type="expression" dxfId="2" priority="434">
      <formula>AN4=MIN($AN4:$AP4)</formula>
    </cfRule>
  </conditionalFormatting>
  <conditionalFormatting sqref="AR4:AT37">
    <cfRule type="expression" dxfId="1" priority="433">
      <formula>AR4=MIN($AR4:$AT4)</formula>
    </cfRule>
  </conditionalFormatting>
  <conditionalFormatting sqref="AU4:AW37">
    <cfRule type="expression" dxfId="0" priority="432">
      <formula>AU4=MIN($AU4:$AW4)</formula>
    </cfRule>
  </conditionalFormatting>
  <conditionalFormatting sqref="AZ4:AZ37"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{59228064-1078-421B-8F61-7520BA5A80B1}</x14:id>
        </ext>
      </extLst>
    </cfRule>
  </conditionalFormatting>
  <conditionalFormatting sqref="BB4:BB37"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{5D757362-6FE1-42DF-B2E6-50671907D88B}</x14:id>
        </ext>
      </extLst>
    </cfRule>
  </conditionalFormatting>
  <conditionalFormatting sqref="BD4:BD37"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{D5BA3A0D-4FD4-42BB-801E-45B563EEFA47}</x14:id>
        </ext>
      </extLst>
    </cfRule>
  </conditionalFormatting>
  <conditionalFormatting sqref="BA4:BA37">
    <cfRule type="colorScale" priority="4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C4:BC37">
    <cfRule type="colorScale" priority="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E4:BE37">
    <cfRule type="colorScale" priority="4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4:EO37">
    <cfRule type="colorScale" priority="358">
      <colorScale>
        <cfvo type="min"/>
        <cfvo type="max"/>
        <color rgb="FFFCFCFF"/>
        <color rgb="FF63BE7B"/>
      </colorScale>
    </cfRule>
  </conditionalFormatting>
  <conditionalFormatting sqref="FC4:FC37">
    <cfRule type="colorScale" priority="281">
      <colorScale>
        <cfvo type="min"/>
        <cfvo type="max"/>
        <color rgb="FFFCFCFF"/>
        <color rgb="FF63BE7B"/>
      </colorScale>
    </cfRule>
  </conditionalFormatting>
  <conditionalFormatting sqref="DY4:EA37">
    <cfRule type="colorScale" priority="214">
      <colorScale>
        <cfvo type="min"/>
        <cfvo type="max"/>
        <color rgb="FFFCFCFF"/>
        <color rgb="FF63BE7B"/>
      </colorScale>
    </cfRule>
  </conditionalFormatting>
  <conditionalFormatting sqref="FQ4:FQ37">
    <cfRule type="colorScale" priority="209">
      <colorScale>
        <cfvo type="min"/>
        <cfvo type="max"/>
        <color rgb="FFFCFCFF"/>
        <color rgb="FF63BE7B"/>
      </colorScale>
    </cfRule>
  </conditionalFormatting>
  <conditionalFormatting sqref="DN45:DR45">
    <cfRule type="colorScale" priority="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46:DR46">
    <cfRule type="colorScale" priority="2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47:DR47">
    <cfRule type="colorScale" priority="2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48:DR48">
    <cfRule type="colorScale" priority="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L4:CV4 CL37:CV37">
    <cfRule type="colorScale" priority="198">
      <colorScale>
        <cfvo type="min"/>
        <cfvo type="max"/>
        <color theme="4" tint="0.79998168889431442"/>
        <color theme="4" tint="0.39997558519241921"/>
      </colorScale>
    </cfRule>
  </conditionalFormatting>
  <conditionalFormatting sqref="CL5:CV5">
    <cfRule type="colorScale" priority="197">
      <colorScale>
        <cfvo type="min"/>
        <cfvo type="max"/>
        <color theme="4" tint="0.79998168889431442"/>
        <color theme="4" tint="0.39997558519241921"/>
      </colorScale>
    </cfRule>
  </conditionalFormatting>
  <conditionalFormatting sqref="CL6:CV6">
    <cfRule type="colorScale" priority="196">
      <colorScale>
        <cfvo type="min"/>
        <cfvo type="max"/>
        <color theme="4" tint="0.79998168889431442"/>
        <color theme="4" tint="0.39997558519241921"/>
      </colorScale>
    </cfRule>
  </conditionalFormatting>
  <conditionalFormatting sqref="CL7:CV7">
    <cfRule type="colorScale" priority="195">
      <colorScale>
        <cfvo type="min"/>
        <cfvo type="max"/>
        <color theme="4" tint="0.79998168889431442"/>
        <color theme="4" tint="0.39997558519241921"/>
      </colorScale>
    </cfRule>
  </conditionalFormatting>
  <conditionalFormatting sqref="CL8:CV8">
    <cfRule type="colorScale" priority="194">
      <colorScale>
        <cfvo type="min"/>
        <cfvo type="max"/>
        <color theme="4" tint="0.79998168889431442"/>
        <color theme="4" tint="0.39997558519241921"/>
      </colorScale>
    </cfRule>
  </conditionalFormatting>
  <conditionalFormatting sqref="CL9:CV9">
    <cfRule type="colorScale" priority="193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0:CV10">
    <cfRule type="colorScale" priority="192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1:CV11">
    <cfRule type="colorScale" priority="191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2:CV12">
    <cfRule type="colorScale" priority="190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3:CV13">
    <cfRule type="colorScale" priority="189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4:CV14">
    <cfRule type="colorScale" priority="188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5:CV15">
    <cfRule type="colorScale" priority="187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6:CV16">
    <cfRule type="colorScale" priority="186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7:CV17">
    <cfRule type="colorScale" priority="185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8:CV18">
    <cfRule type="colorScale" priority="184">
      <colorScale>
        <cfvo type="min"/>
        <cfvo type="max"/>
        <color theme="4" tint="0.79998168889431442"/>
        <color theme="4" tint="0.39997558519241921"/>
      </colorScale>
    </cfRule>
  </conditionalFormatting>
  <conditionalFormatting sqref="CL19:CV19">
    <cfRule type="colorScale" priority="183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0:CV20">
    <cfRule type="colorScale" priority="182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1:CV21">
    <cfRule type="colorScale" priority="181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2:CV22">
    <cfRule type="colorScale" priority="180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3:CV23">
    <cfRule type="colorScale" priority="179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4:CV24">
    <cfRule type="colorScale" priority="178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5:CV25">
    <cfRule type="colorScale" priority="177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6:CV26">
    <cfRule type="colorScale" priority="176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7:CV27">
    <cfRule type="colorScale" priority="175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8:CV28">
    <cfRule type="colorScale" priority="174">
      <colorScale>
        <cfvo type="min"/>
        <cfvo type="max"/>
        <color theme="4" tint="0.79998168889431442"/>
        <color theme="4" tint="0.39997558519241921"/>
      </colorScale>
    </cfRule>
  </conditionalFormatting>
  <conditionalFormatting sqref="CL29:CV29">
    <cfRule type="colorScale" priority="173">
      <colorScale>
        <cfvo type="min"/>
        <cfvo type="max"/>
        <color theme="4" tint="0.79998168889431442"/>
        <color theme="4" tint="0.39997558519241921"/>
      </colorScale>
    </cfRule>
  </conditionalFormatting>
  <conditionalFormatting sqref="CL30:CV30">
    <cfRule type="colorScale" priority="172">
      <colorScale>
        <cfvo type="min"/>
        <cfvo type="max"/>
        <color theme="4" tint="0.79998168889431442"/>
        <color theme="4" tint="0.39997558519241921"/>
      </colorScale>
    </cfRule>
  </conditionalFormatting>
  <conditionalFormatting sqref="CL31:CV31">
    <cfRule type="colorScale" priority="171">
      <colorScale>
        <cfvo type="min"/>
        <cfvo type="max"/>
        <color theme="4" tint="0.79998168889431442"/>
        <color theme="4" tint="0.39997558519241921"/>
      </colorScale>
    </cfRule>
  </conditionalFormatting>
  <conditionalFormatting sqref="CL32:CV32">
    <cfRule type="colorScale" priority="170">
      <colorScale>
        <cfvo type="min"/>
        <cfvo type="max"/>
        <color theme="4" tint="0.79998168889431442"/>
        <color theme="4" tint="0.39997558519241921"/>
      </colorScale>
    </cfRule>
  </conditionalFormatting>
  <conditionalFormatting sqref="CL33:CV33">
    <cfRule type="colorScale" priority="169">
      <colorScale>
        <cfvo type="min"/>
        <cfvo type="max"/>
        <color theme="4" tint="0.79998168889431442"/>
        <color theme="4" tint="0.39997558519241921"/>
      </colorScale>
    </cfRule>
  </conditionalFormatting>
  <conditionalFormatting sqref="CL34:CV34">
    <cfRule type="colorScale" priority="168">
      <colorScale>
        <cfvo type="min"/>
        <cfvo type="max"/>
        <color theme="4" tint="0.79998168889431442"/>
        <color theme="4" tint="0.39997558519241921"/>
      </colorScale>
    </cfRule>
  </conditionalFormatting>
  <conditionalFormatting sqref="CL35:CV35">
    <cfRule type="colorScale" priority="167">
      <colorScale>
        <cfvo type="min"/>
        <cfvo type="max"/>
        <color theme="4" tint="0.79998168889431442"/>
        <color theme="4" tint="0.39997558519241921"/>
      </colorScale>
    </cfRule>
  </conditionalFormatting>
  <conditionalFormatting sqref="CL36:CV36">
    <cfRule type="colorScale" priority="166">
      <colorScale>
        <cfvo type="min"/>
        <cfvo type="max"/>
        <color theme="4" tint="0.79998168889431442"/>
        <color theme="4" tint="0.39997558519241921"/>
      </colorScale>
    </cfRule>
  </conditionalFormatting>
  <conditionalFormatting sqref="CZ4:DJ4 CZ37:DJ37">
    <cfRule type="colorScale" priority="165">
      <colorScale>
        <cfvo type="min"/>
        <cfvo type="max"/>
        <color theme="4" tint="0.79998168889431442"/>
        <color theme="4" tint="0.39997558519241921"/>
      </colorScale>
    </cfRule>
  </conditionalFormatting>
  <conditionalFormatting sqref="CZ5:DJ5">
    <cfRule type="colorScale" priority="164">
      <colorScale>
        <cfvo type="min"/>
        <cfvo type="max"/>
        <color theme="4" tint="0.79998168889431442"/>
        <color theme="4" tint="0.39997558519241921"/>
      </colorScale>
    </cfRule>
  </conditionalFormatting>
  <conditionalFormatting sqref="CZ6:DJ6">
    <cfRule type="colorScale" priority="163">
      <colorScale>
        <cfvo type="min"/>
        <cfvo type="max"/>
        <color theme="4" tint="0.79998168889431442"/>
        <color theme="4" tint="0.39997558519241921"/>
      </colorScale>
    </cfRule>
  </conditionalFormatting>
  <conditionalFormatting sqref="CZ7:DJ7">
    <cfRule type="colorScale" priority="162">
      <colorScale>
        <cfvo type="min"/>
        <cfvo type="max"/>
        <color theme="4" tint="0.79998168889431442"/>
        <color theme="4" tint="0.39997558519241921"/>
      </colorScale>
    </cfRule>
  </conditionalFormatting>
  <conditionalFormatting sqref="CZ8:DJ8">
    <cfRule type="colorScale" priority="161">
      <colorScale>
        <cfvo type="min"/>
        <cfvo type="max"/>
        <color theme="4" tint="0.79998168889431442"/>
        <color theme="4" tint="0.39997558519241921"/>
      </colorScale>
    </cfRule>
  </conditionalFormatting>
  <conditionalFormatting sqref="CZ9:DJ9">
    <cfRule type="colorScale" priority="160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0:DJ10">
    <cfRule type="colorScale" priority="159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1:DJ11">
    <cfRule type="colorScale" priority="158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2:DJ12">
    <cfRule type="colorScale" priority="157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3:DJ13">
    <cfRule type="colorScale" priority="156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4:DJ14">
    <cfRule type="colorScale" priority="155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5:DJ15">
    <cfRule type="colorScale" priority="154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6:DJ16">
    <cfRule type="colorScale" priority="153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7:DJ17">
    <cfRule type="colorScale" priority="152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8:DJ18">
    <cfRule type="colorScale" priority="151">
      <colorScale>
        <cfvo type="min"/>
        <cfvo type="max"/>
        <color theme="4" tint="0.79998168889431442"/>
        <color theme="4" tint="0.39997558519241921"/>
      </colorScale>
    </cfRule>
  </conditionalFormatting>
  <conditionalFormatting sqref="CZ19:DJ19">
    <cfRule type="colorScale" priority="150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0:DJ20">
    <cfRule type="colorScale" priority="149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1:DJ21">
    <cfRule type="colorScale" priority="148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2:DJ22">
    <cfRule type="colorScale" priority="147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3:DJ23">
    <cfRule type="colorScale" priority="146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4:DJ24">
    <cfRule type="colorScale" priority="145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5:DJ25">
    <cfRule type="colorScale" priority="144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6:DJ26">
    <cfRule type="colorScale" priority="143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7:DJ27">
    <cfRule type="colorScale" priority="142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8:DJ28">
    <cfRule type="colorScale" priority="141">
      <colorScale>
        <cfvo type="min"/>
        <cfvo type="max"/>
        <color theme="4" tint="0.79998168889431442"/>
        <color theme="4" tint="0.39997558519241921"/>
      </colorScale>
    </cfRule>
  </conditionalFormatting>
  <conditionalFormatting sqref="CZ29:DJ29">
    <cfRule type="colorScale" priority="140">
      <colorScale>
        <cfvo type="min"/>
        <cfvo type="max"/>
        <color theme="4" tint="0.79998168889431442"/>
        <color theme="4" tint="0.39997558519241921"/>
      </colorScale>
    </cfRule>
  </conditionalFormatting>
  <conditionalFormatting sqref="CZ30:DJ30">
    <cfRule type="colorScale" priority="139">
      <colorScale>
        <cfvo type="min"/>
        <cfvo type="max"/>
        <color theme="4" tint="0.79998168889431442"/>
        <color theme="4" tint="0.39997558519241921"/>
      </colorScale>
    </cfRule>
  </conditionalFormatting>
  <conditionalFormatting sqref="CZ31:DJ31">
    <cfRule type="colorScale" priority="138">
      <colorScale>
        <cfvo type="min"/>
        <cfvo type="max"/>
        <color theme="4" tint="0.79998168889431442"/>
        <color theme="4" tint="0.39997558519241921"/>
      </colorScale>
    </cfRule>
  </conditionalFormatting>
  <conditionalFormatting sqref="CZ32:DJ32">
    <cfRule type="colorScale" priority="137">
      <colorScale>
        <cfvo type="min"/>
        <cfvo type="max"/>
        <color theme="4" tint="0.79998168889431442"/>
        <color theme="4" tint="0.39997558519241921"/>
      </colorScale>
    </cfRule>
  </conditionalFormatting>
  <conditionalFormatting sqref="CZ33:DJ33">
    <cfRule type="colorScale" priority="136">
      <colorScale>
        <cfvo type="min"/>
        <cfvo type="max"/>
        <color theme="4" tint="0.79998168889431442"/>
        <color theme="4" tint="0.39997558519241921"/>
      </colorScale>
    </cfRule>
  </conditionalFormatting>
  <conditionalFormatting sqref="CZ34:DJ34">
    <cfRule type="colorScale" priority="135">
      <colorScale>
        <cfvo type="min"/>
        <cfvo type="max"/>
        <color theme="4" tint="0.79998168889431442"/>
        <color theme="4" tint="0.39997558519241921"/>
      </colorScale>
    </cfRule>
  </conditionalFormatting>
  <conditionalFormatting sqref="CZ35:DJ35">
    <cfRule type="colorScale" priority="134">
      <colorScale>
        <cfvo type="min"/>
        <cfvo type="max"/>
        <color theme="4" tint="0.79998168889431442"/>
        <color theme="4" tint="0.39997558519241921"/>
      </colorScale>
    </cfRule>
  </conditionalFormatting>
  <conditionalFormatting sqref="CZ36:DJ36">
    <cfRule type="colorScale" priority="133">
      <colorScale>
        <cfvo type="min"/>
        <cfvo type="max"/>
        <color theme="4" tint="0.79998168889431442"/>
        <color theme="4" tint="0.39997558519241921"/>
      </colorScale>
    </cfRule>
  </conditionalFormatting>
  <conditionalFormatting sqref="DN4:DX37">
    <cfRule type="colorScale" priority="132">
      <colorScale>
        <cfvo type="min"/>
        <cfvo type="max"/>
        <color theme="4" tint="0.79998168889431442"/>
        <color theme="4" tint="0.39997558519241921"/>
      </colorScale>
    </cfRule>
  </conditionalFormatting>
  <conditionalFormatting sqref="ED4:EN4 ED37:EN37">
    <cfRule type="colorScale" priority="99">
      <colorScale>
        <cfvo type="min"/>
        <cfvo type="max"/>
        <color theme="4" tint="0.79998168889431442"/>
        <color theme="4" tint="0.39997558519241921"/>
      </colorScale>
    </cfRule>
  </conditionalFormatting>
  <conditionalFormatting sqref="ED5:EN5">
    <cfRule type="colorScale" priority="98">
      <colorScale>
        <cfvo type="min"/>
        <cfvo type="max"/>
        <color theme="4" tint="0.79998168889431442"/>
        <color theme="4" tint="0.39997558519241921"/>
      </colorScale>
    </cfRule>
  </conditionalFormatting>
  <conditionalFormatting sqref="ED6:EN6">
    <cfRule type="colorScale" priority="97">
      <colorScale>
        <cfvo type="min"/>
        <cfvo type="max"/>
        <color theme="4" tint="0.79998168889431442"/>
        <color theme="4" tint="0.39997558519241921"/>
      </colorScale>
    </cfRule>
  </conditionalFormatting>
  <conditionalFormatting sqref="ED7:EN7">
    <cfRule type="colorScale" priority="96">
      <colorScale>
        <cfvo type="min"/>
        <cfvo type="max"/>
        <color theme="4" tint="0.79998168889431442"/>
        <color theme="4" tint="0.39997558519241921"/>
      </colorScale>
    </cfRule>
  </conditionalFormatting>
  <conditionalFormatting sqref="ED8:EN8">
    <cfRule type="colorScale" priority="95">
      <colorScale>
        <cfvo type="min"/>
        <cfvo type="max"/>
        <color theme="4" tint="0.79998168889431442"/>
        <color theme="4" tint="0.39997558519241921"/>
      </colorScale>
    </cfRule>
  </conditionalFormatting>
  <conditionalFormatting sqref="ED9:EN9">
    <cfRule type="colorScale" priority="94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0:EN10">
    <cfRule type="colorScale" priority="93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1:EN11">
    <cfRule type="colorScale" priority="92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2:EN12">
    <cfRule type="colorScale" priority="91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3:EN13">
    <cfRule type="colorScale" priority="90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4:EN14">
    <cfRule type="colorScale" priority="89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5:EN15">
    <cfRule type="colorScale" priority="88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6:EN16">
    <cfRule type="colorScale" priority="87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7:EN17">
    <cfRule type="colorScale" priority="86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8:EN18">
    <cfRule type="colorScale" priority="85">
      <colorScale>
        <cfvo type="min"/>
        <cfvo type="max"/>
        <color theme="4" tint="0.79998168889431442"/>
        <color theme="4" tint="0.39997558519241921"/>
      </colorScale>
    </cfRule>
  </conditionalFormatting>
  <conditionalFormatting sqref="ED19:EN19">
    <cfRule type="colorScale" priority="84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0:EN20">
    <cfRule type="colorScale" priority="83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1:EN21">
    <cfRule type="colorScale" priority="82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2:EN22">
    <cfRule type="colorScale" priority="81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3:EN23">
    <cfRule type="colorScale" priority="80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4:EN24">
    <cfRule type="colorScale" priority="79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5:EN25">
    <cfRule type="colorScale" priority="78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6:EN26">
    <cfRule type="colorScale" priority="77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7:EN27">
    <cfRule type="colorScale" priority="76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8:EN28">
    <cfRule type="colorScale" priority="75">
      <colorScale>
        <cfvo type="min"/>
        <cfvo type="max"/>
        <color theme="4" tint="0.79998168889431442"/>
        <color theme="4" tint="0.39997558519241921"/>
      </colorScale>
    </cfRule>
  </conditionalFormatting>
  <conditionalFormatting sqref="ED29:EN29">
    <cfRule type="colorScale" priority="74">
      <colorScale>
        <cfvo type="min"/>
        <cfvo type="max"/>
        <color theme="4" tint="0.79998168889431442"/>
        <color theme="4" tint="0.39997558519241921"/>
      </colorScale>
    </cfRule>
  </conditionalFormatting>
  <conditionalFormatting sqref="ED30:EN30">
    <cfRule type="colorScale" priority="73">
      <colorScale>
        <cfvo type="min"/>
        <cfvo type="max"/>
        <color theme="4" tint="0.79998168889431442"/>
        <color theme="4" tint="0.39997558519241921"/>
      </colorScale>
    </cfRule>
  </conditionalFormatting>
  <conditionalFormatting sqref="ED31:EN31">
    <cfRule type="colorScale" priority="72">
      <colorScale>
        <cfvo type="min"/>
        <cfvo type="max"/>
        <color theme="4" tint="0.79998168889431442"/>
        <color theme="4" tint="0.39997558519241921"/>
      </colorScale>
    </cfRule>
  </conditionalFormatting>
  <conditionalFormatting sqref="ED32:EN32">
    <cfRule type="colorScale" priority="71">
      <colorScale>
        <cfvo type="min"/>
        <cfvo type="max"/>
        <color theme="4" tint="0.79998168889431442"/>
        <color theme="4" tint="0.39997558519241921"/>
      </colorScale>
    </cfRule>
  </conditionalFormatting>
  <conditionalFormatting sqref="ED33:EN33">
    <cfRule type="colorScale" priority="70">
      <colorScale>
        <cfvo type="min"/>
        <cfvo type="max"/>
        <color theme="4" tint="0.79998168889431442"/>
        <color theme="4" tint="0.39997558519241921"/>
      </colorScale>
    </cfRule>
  </conditionalFormatting>
  <conditionalFormatting sqref="ED34:EN34">
    <cfRule type="colorScale" priority="69">
      <colorScale>
        <cfvo type="min"/>
        <cfvo type="max"/>
        <color theme="4" tint="0.79998168889431442"/>
        <color theme="4" tint="0.39997558519241921"/>
      </colorScale>
    </cfRule>
  </conditionalFormatting>
  <conditionalFormatting sqref="ED35:EN35">
    <cfRule type="colorScale" priority="68">
      <colorScale>
        <cfvo type="min"/>
        <cfvo type="max"/>
        <color theme="4" tint="0.79998168889431442"/>
        <color theme="4" tint="0.39997558519241921"/>
      </colorScale>
    </cfRule>
  </conditionalFormatting>
  <conditionalFormatting sqref="ED36:EN36">
    <cfRule type="colorScale" priority="67">
      <colorScale>
        <cfvo type="min"/>
        <cfvo type="max"/>
        <color theme="4" tint="0.79998168889431442"/>
        <color theme="4" tint="0.39997558519241921"/>
      </colorScale>
    </cfRule>
  </conditionalFormatting>
  <conditionalFormatting sqref="ER4:FB4 ER37:FB37">
    <cfRule type="colorScale" priority="66">
      <colorScale>
        <cfvo type="min"/>
        <cfvo type="max"/>
        <color theme="4" tint="0.79998168889431442"/>
        <color theme="4" tint="0.39997558519241921"/>
      </colorScale>
    </cfRule>
  </conditionalFormatting>
  <conditionalFormatting sqref="ER5:FB5">
    <cfRule type="colorScale" priority="65">
      <colorScale>
        <cfvo type="min"/>
        <cfvo type="max"/>
        <color theme="4" tint="0.79998168889431442"/>
        <color theme="4" tint="0.39997558519241921"/>
      </colorScale>
    </cfRule>
  </conditionalFormatting>
  <conditionalFormatting sqref="ER6:FB6">
    <cfRule type="colorScale" priority="64">
      <colorScale>
        <cfvo type="min"/>
        <cfvo type="max"/>
        <color theme="4" tint="0.79998168889431442"/>
        <color theme="4" tint="0.39997558519241921"/>
      </colorScale>
    </cfRule>
  </conditionalFormatting>
  <conditionalFormatting sqref="ER7:FB7">
    <cfRule type="colorScale" priority="63">
      <colorScale>
        <cfvo type="min"/>
        <cfvo type="max"/>
        <color theme="4" tint="0.79998168889431442"/>
        <color theme="4" tint="0.39997558519241921"/>
      </colorScale>
    </cfRule>
  </conditionalFormatting>
  <conditionalFormatting sqref="ER8:FB8">
    <cfRule type="colorScale" priority="62">
      <colorScale>
        <cfvo type="min"/>
        <cfvo type="max"/>
        <color theme="4" tint="0.79998168889431442"/>
        <color theme="4" tint="0.39997558519241921"/>
      </colorScale>
    </cfRule>
  </conditionalFormatting>
  <conditionalFormatting sqref="ER9:FB9">
    <cfRule type="colorScale" priority="61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0:FB10">
    <cfRule type="colorScale" priority="60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1:FB11">
    <cfRule type="colorScale" priority="59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2:FB12">
    <cfRule type="colorScale" priority="58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3:FB13">
    <cfRule type="colorScale" priority="57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4:FB14">
    <cfRule type="colorScale" priority="56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5:FB15">
    <cfRule type="colorScale" priority="55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6:FB16">
    <cfRule type="colorScale" priority="54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7:FB17">
    <cfRule type="colorScale" priority="53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8:FB18">
    <cfRule type="colorScale" priority="52">
      <colorScale>
        <cfvo type="min"/>
        <cfvo type="max"/>
        <color theme="4" tint="0.79998168889431442"/>
        <color theme="4" tint="0.39997558519241921"/>
      </colorScale>
    </cfRule>
  </conditionalFormatting>
  <conditionalFormatting sqref="ER19:FB19">
    <cfRule type="colorScale" priority="51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0:FB20">
    <cfRule type="colorScale" priority="50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1:FB21">
    <cfRule type="colorScale" priority="49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2:FB22">
    <cfRule type="colorScale" priority="48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3:FB23">
    <cfRule type="colorScale" priority="47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4:FB24">
    <cfRule type="colorScale" priority="46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5:FB25">
    <cfRule type="colorScale" priority="45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6:FB26">
    <cfRule type="colorScale" priority="44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7:FB27">
    <cfRule type="colorScale" priority="43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8:FB28">
    <cfRule type="colorScale" priority="42">
      <colorScale>
        <cfvo type="min"/>
        <cfvo type="max"/>
        <color theme="4" tint="0.79998168889431442"/>
        <color theme="4" tint="0.39997558519241921"/>
      </colorScale>
    </cfRule>
  </conditionalFormatting>
  <conditionalFormatting sqref="ER29:FB29">
    <cfRule type="colorScale" priority="41">
      <colorScale>
        <cfvo type="min"/>
        <cfvo type="max"/>
        <color theme="4" tint="0.79998168889431442"/>
        <color theme="4" tint="0.39997558519241921"/>
      </colorScale>
    </cfRule>
  </conditionalFormatting>
  <conditionalFormatting sqref="ER30:FB30">
    <cfRule type="colorScale" priority="40">
      <colorScale>
        <cfvo type="min"/>
        <cfvo type="max"/>
        <color theme="4" tint="0.79998168889431442"/>
        <color theme="4" tint="0.39997558519241921"/>
      </colorScale>
    </cfRule>
  </conditionalFormatting>
  <conditionalFormatting sqref="ER31:FB31">
    <cfRule type="colorScale" priority="39">
      <colorScale>
        <cfvo type="min"/>
        <cfvo type="max"/>
        <color theme="4" tint="0.79998168889431442"/>
        <color theme="4" tint="0.39997558519241921"/>
      </colorScale>
    </cfRule>
  </conditionalFormatting>
  <conditionalFormatting sqref="ER32:FB32">
    <cfRule type="colorScale" priority="38">
      <colorScale>
        <cfvo type="min"/>
        <cfvo type="max"/>
        <color theme="4" tint="0.79998168889431442"/>
        <color theme="4" tint="0.39997558519241921"/>
      </colorScale>
    </cfRule>
  </conditionalFormatting>
  <conditionalFormatting sqref="ER33:FB33">
    <cfRule type="colorScale" priority="37">
      <colorScale>
        <cfvo type="min"/>
        <cfvo type="max"/>
        <color theme="4" tint="0.79998168889431442"/>
        <color theme="4" tint="0.39997558519241921"/>
      </colorScale>
    </cfRule>
  </conditionalFormatting>
  <conditionalFormatting sqref="ER34:FB34">
    <cfRule type="colorScale" priority="36">
      <colorScale>
        <cfvo type="min"/>
        <cfvo type="max"/>
        <color theme="4" tint="0.79998168889431442"/>
        <color theme="4" tint="0.39997558519241921"/>
      </colorScale>
    </cfRule>
  </conditionalFormatting>
  <conditionalFormatting sqref="ER35:FB35">
    <cfRule type="colorScale" priority="35">
      <colorScale>
        <cfvo type="min"/>
        <cfvo type="max"/>
        <color theme="4" tint="0.79998168889431442"/>
        <color theme="4" tint="0.39997558519241921"/>
      </colorScale>
    </cfRule>
  </conditionalFormatting>
  <conditionalFormatting sqref="ER36:FB36">
    <cfRule type="colorScale" priority="34">
      <colorScale>
        <cfvo type="min"/>
        <cfvo type="max"/>
        <color theme="4" tint="0.79998168889431442"/>
        <color theme="4" tint="0.39997558519241921"/>
      </colorScale>
    </cfRule>
  </conditionalFormatting>
  <conditionalFormatting sqref="FF4:FP4 FF37:FP37">
    <cfRule type="colorScale" priority="33">
      <colorScale>
        <cfvo type="min"/>
        <cfvo type="max"/>
        <color theme="4" tint="0.79998168889431442"/>
        <color theme="4" tint="0.39997558519241921"/>
      </colorScale>
    </cfRule>
  </conditionalFormatting>
  <conditionalFormatting sqref="FF5:FP5">
    <cfRule type="colorScale" priority="32">
      <colorScale>
        <cfvo type="min"/>
        <cfvo type="max"/>
        <color theme="4" tint="0.79998168889431442"/>
        <color theme="4" tint="0.39997558519241921"/>
      </colorScale>
    </cfRule>
  </conditionalFormatting>
  <conditionalFormatting sqref="FF6:FP6">
    <cfRule type="colorScale" priority="31">
      <colorScale>
        <cfvo type="min"/>
        <cfvo type="max"/>
        <color theme="4" tint="0.79998168889431442"/>
        <color theme="4" tint="0.39997558519241921"/>
      </colorScale>
    </cfRule>
  </conditionalFormatting>
  <conditionalFormatting sqref="FF7:FP7">
    <cfRule type="colorScale" priority="30">
      <colorScale>
        <cfvo type="min"/>
        <cfvo type="max"/>
        <color theme="4" tint="0.79998168889431442"/>
        <color theme="4" tint="0.39997558519241921"/>
      </colorScale>
    </cfRule>
  </conditionalFormatting>
  <conditionalFormatting sqref="FF8:FP8">
    <cfRule type="colorScale" priority="29">
      <colorScale>
        <cfvo type="min"/>
        <cfvo type="max"/>
        <color theme="4" tint="0.79998168889431442"/>
        <color theme="4" tint="0.39997558519241921"/>
      </colorScale>
    </cfRule>
  </conditionalFormatting>
  <conditionalFormatting sqref="FF9:FP9">
    <cfRule type="colorScale" priority="28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0:FP10">
    <cfRule type="colorScale" priority="27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1:FP11">
    <cfRule type="colorScale" priority="26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2:FP12">
    <cfRule type="colorScale" priority="25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3:FP13">
    <cfRule type="colorScale" priority="24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4:FP14">
    <cfRule type="colorScale" priority="23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5:FP15">
    <cfRule type="colorScale" priority="22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6:FP16">
    <cfRule type="colorScale" priority="21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7:FP17">
    <cfRule type="colorScale" priority="20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8:FP18">
    <cfRule type="colorScale" priority="19">
      <colorScale>
        <cfvo type="min"/>
        <cfvo type="max"/>
        <color theme="4" tint="0.79998168889431442"/>
        <color theme="4" tint="0.39997558519241921"/>
      </colorScale>
    </cfRule>
  </conditionalFormatting>
  <conditionalFormatting sqref="FF19:FP19">
    <cfRule type="colorScale" priority="18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0:FP20">
    <cfRule type="colorScale" priority="17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1:FP21">
    <cfRule type="colorScale" priority="16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2:FP22">
    <cfRule type="colorScale" priority="15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3:FP23">
    <cfRule type="colorScale" priority="14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4:FP24">
    <cfRule type="colorScale" priority="13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5:FP25">
    <cfRule type="colorScale" priority="12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6:FP26">
    <cfRule type="colorScale" priority="11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7:FP27">
    <cfRule type="colorScale" priority="10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8:FP28">
    <cfRule type="colorScale" priority="9">
      <colorScale>
        <cfvo type="min"/>
        <cfvo type="max"/>
        <color theme="4" tint="0.79998168889431442"/>
        <color theme="4" tint="0.39997558519241921"/>
      </colorScale>
    </cfRule>
  </conditionalFormatting>
  <conditionalFormatting sqref="FF29:FP29">
    <cfRule type="colorScale" priority="8">
      <colorScale>
        <cfvo type="min"/>
        <cfvo type="max"/>
        <color theme="4" tint="0.79998168889431442"/>
        <color theme="4" tint="0.39997558519241921"/>
      </colorScale>
    </cfRule>
  </conditionalFormatting>
  <conditionalFormatting sqref="FF30:FP30">
    <cfRule type="colorScale" priority="7">
      <colorScale>
        <cfvo type="min"/>
        <cfvo type="max"/>
        <color theme="4" tint="0.79998168889431442"/>
        <color theme="4" tint="0.39997558519241921"/>
      </colorScale>
    </cfRule>
  </conditionalFormatting>
  <conditionalFormatting sqref="FF31:FP31">
    <cfRule type="colorScale" priority="6">
      <colorScale>
        <cfvo type="min"/>
        <cfvo type="max"/>
        <color theme="4" tint="0.79998168889431442"/>
        <color theme="4" tint="0.39997558519241921"/>
      </colorScale>
    </cfRule>
  </conditionalFormatting>
  <conditionalFormatting sqref="FF32:FP32">
    <cfRule type="colorScale" priority="5">
      <colorScale>
        <cfvo type="min"/>
        <cfvo type="max"/>
        <color theme="4" tint="0.79998168889431442"/>
        <color theme="4" tint="0.39997558519241921"/>
      </colorScale>
    </cfRule>
  </conditionalFormatting>
  <conditionalFormatting sqref="FF33:FP33">
    <cfRule type="colorScale" priority="4">
      <colorScale>
        <cfvo type="min"/>
        <cfvo type="max"/>
        <color theme="4" tint="0.79998168889431442"/>
        <color theme="4" tint="0.39997558519241921"/>
      </colorScale>
    </cfRule>
  </conditionalFormatting>
  <conditionalFormatting sqref="FF34:FP34">
    <cfRule type="colorScale" priority="3">
      <colorScale>
        <cfvo type="min"/>
        <cfvo type="max"/>
        <color theme="4" tint="0.79998168889431442"/>
        <color theme="4" tint="0.39997558519241921"/>
      </colorScale>
    </cfRule>
  </conditionalFormatting>
  <conditionalFormatting sqref="FF35:FP35">
    <cfRule type="colorScale" priority="2">
      <colorScale>
        <cfvo type="min"/>
        <cfvo type="max"/>
        <color theme="4" tint="0.79998168889431442"/>
        <color theme="4" tint="0.39997558519241921"/>
      </colorScale>
    </cfRule>
  </conditionalFormatting>
  <conditionalFormatting sqref="FF36:FP36">
    <cfRule type="colorScale" priority="1">
      <colorScale>
        <cfvo type="min"/>
        <cfvo type="max"/>
        <color theme="4" tint="0.79998168889431442"/>
        <color theme="4" tint="0.39997558519241921"/>
      </colorScale>
    </cfRule>
  </conditionalFormatting>
  <pageMargins left="0.25" right="0.25" top="0.75" bottom="0.75" header="0.3" footer="0.3"/>
  <pageSetup scale="1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D6E082-E833-47C3-8724-144030FBB8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AD48:AI48</xm:sqref>
        </x14:conditionalFormatting>
        <x14:conditionalFormatting xmlns:xm="http://schemas.microsoft.com/office/excel/2006/main">
          <x14:cfRule type="dataBar" id="{59228064-1078-421B-8F61-7520BA5A80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AZ4:AZ37</xm:sqref>
        </x14:conditionalFormatting>
        <x14:conditionalFormatting xmlns:xm="http://schemas.microsoft.com/office/excel/2006/main">
          <x14:cfRule type="dataBar" id="{5D757362-6FE1-42DF-B2E6-50671907D8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BB4:BB37</xm:sqref>
        </x14:conditionalFormatting>
        <x14:conditionalFormatting xmlns:xm="http://schemas.microsoft.com/office/excel/2006/main">
          <x14:cfRule type="dataBar" id="{D5BA3A0D-4FD4-42BB-801E-45B563EEFA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BD4:BD37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9fa776-7469-4cc1-83d8-b4461c0cb375">56F2JQYW2FUK-2-836</_dlc_DocId>
    <_dlc_DocIdUrl xmlns="aa9fa776-7469-4cc1-83d8-b4461c0cb375">
      <Url>https://fedsharesites.frb.org/5E/SIFIResolv/_layouts/15/DocIdRedir.aspx?ID=56F2JQYW2FUK-2-836</Url>
      <Description>56F2JQYW2FUK-2-836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326B3701ED5D4CA909FB5D1AC39784" ma:contentTypeVersion="1" ma:contentTypeDescription="Create a new document." ma:contentTypeScope="" ma:versionID="29a1f397428d7645c8a24867e8a8d48d">
  <xsd:schema xmlns:xsd="http://www.w3.org/2001/XMLSchema" xmlns:xs="http://www.w3.org/2001/XMLSchema" xmlns:p="http://schemas.microsoft.com/office/2006/metadata/properties" xmlns:ns2="aa9fa776-7469-4cc1-83d8-b4461c0cb375" targetNamespace="http://schemas.microsoft.com/office/2006/metadata/properties" ma:root="true" ma:fieldsID="aae23164470bd1da7e48ed605167f368" ns2:_="">
    <xsd:import namespace="aa9fa776-7469-4cc1-83d8-b4461c0cb3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fa776-7469-4cc1-83d8-b4461c0cb3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0ECF0E-A3CE-48B7-9E8C-E21DA3E298F7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aa9fa776-7469-4cc1-83d8-b4461c0cb3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24A87F3-CC64-4787-95E9-33811DD38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26AE5-59D9-4287-8FA3-E1764E2192A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1002E5-2A15-458E-A3CF-1804DCFE0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fa776-7469-4cc1-83d8-b4461c0cb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Indicators 2015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Evert</dc:creator>
  <cp:lastModifiedBy>Jarque, Arantxa</cp:lastModifiedBy>
  <cp:lastPrinted>2018-04-11T16:28:25Z</cp:lastPrinted>
  <dcterms:created xsi:type="dcterms:W3CDTF">2017-06-08T16:42:07Z</dcterms:created>
  <dcterms:modified xsi:type="dcterms:W3CDTF">2018-06-29T22:18:03Z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0x01010022326B3701ED5D4CA909FB5D1AC39784</vt:lpwstr>
  </property>
  <property fmtid="{D5CDD505-2E9C-101B-9397-08002B2CF9AE}" pid="3" name="_dlc_DocIdItemGuid">
    <vt:lpwstr>527aba39-e974-475f-8505-44b8b855607c</vt:lpwstr>
  </property>
  <property fmtid="{D5CDD505-2E9C-101B-9397-08002B2CF9AE}" pid="4" name="TitusGUID">
    <vt:lpwstr>517b80e4-cf0a-4a52-9af8-40d88e501951</vt:lpwstr>
  </property>
</Properties>
</file>